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Jakub Bača\Desktop\Downloads\"/>
    </mc:Choice>
  </mc:AlternateContent>
  <xr:revisionPtr revIDLastSave="0" documentId="8_{B1E085E2-FE4C-4048-A847-35253718C92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Rekapitulácia stavby" sheetId="1" r:id="rId1"/>
    <sheet name="SO-01 - Multifunkčné ihrisko" sheetId="2" r:id="rId2"/>
    <sheet name="2 - Elektromontáže a osve..." sheetId="4" r:id="rId3"/>
  </sheets>
  <definedNames>
    <definedName name="_xlnm.Print_Area" localSheetId="2">'2 - Elektromontáže a osve...'!$C$4:$Q$70,'2 - Elektromontáže a osve...'!$C$76:$Q$97,'2 - Elektromontáže a osve...'!$C$103:$Q$167</definedName>
    <definedName name="_xlnm.Print_Area" localSheetId="0">'Rekapitulácia stavby'!$C$4:$AP$70,'Rekapitulácia stavby'!$C$76:$AP$93</definedName>
    <definedName name="_xlnm.Print_Area" localSheetId="1">'SO-01 - Multifunkčné ihrisko'!$C$4:$Q$70,'SO-01 - Multifunkčné ihrisko'!$C$76:$Q$105,'SO-01 - Multifunkčné ihrisko'!$C$111:$Q$209</definedName>
    <definedName name="_xlnm.Print_Titles" localSheetId="2">'2 - Elektromontáže a osve...'!$113:$113</definedName>
    <definedName name="_xlnm.Print_Titles" localSheetId="0">'Rekapitulácia stavby'!$85:$85</definedName>
    <definedName name="_xlnm.Print_Titles" localSheetId="1">'SO-01 - Multifunkčné ihrisko'!$121:$121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5" i="4" l="1"/>
  <c r="BF115" i="4" s="1"/>
  <c r="W115" i="4"/>
  <c r="Y115" i="4"/>
  <c r="AA115" i="4"/>
  <c r="BE115" i="4"/>
  <c r="BG115" i="4"/>
  <c r="BH115" i="4"/>
  <c r="BI115" i="4"/>
  <c r="BK115" i="4"/>
  <c r="AY89" i="1"/>
  <c r="AX89" i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E159" i="4"/>
  <c r="AA159" i="4"/>
  <c r="Y159" i="4"/>
  <c r="W159" i="4"/>
  <c r="BK159" i="4"/>
  <c r="N159" i="4"/>
  <c r="BF159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 s="1"/>
  <c r="BI119" i="4"/>
  <c r="BH119" i="4"/>
  <c r="BG119" i="4"/>
  <c r="BE119" i="4"/>
  <c r="AA119" i="4"/>
  <c r="Y119" i="4"/>
  <c r="W119" i="4"/>
  <c r="BK119" i="4"/>
  <c r="N119" i="4"/>
  <c r="BF119" i="4" s="1"/>
  <c r="BI118" i="4"/>
  <c r="BH118" i="4"/>
  <c r="BG118" i="4"/>
  <c r="BE118" i="4"/>
  <c r="AA118" i="4"/>
  <c r="Y118" i="4"/>
  <c r="W118" i="4"/>
  <c r="BK118" i="4"/>
  <c r="N118" i="4"/>
  <c r="BF118" i="4" s="1"/>
  <c r="BI117" i="4"/>
  <c r="BH117" i="4"/>
  <c r="BG117" i="4"/>
  <c r="BE117" i="4"/>
  <c r="AA117" i="4"/>
  <c r="Y117" i="4"/>
  <c r="W117" i="4"/>
  <c r="BK117" i="4"/>
  <c r="N117" i="4"/>
  <c r="BF117" i="4" s="1"/>
  <c r="F108" i="4"/>
  <c r="F106" i="4"/>
  <c r="M28" i="4"/>
  <c r="AS89" i="1" s="1"/>
  <c r="F81" i="4"/>
  <c r="F79" i="4"/>
  <c r="O21" i="4"/>
  <c r="E21" i="4"/>
  <c r="M111" i="4" s="1"/>
  <c r="O20" i="4"/>
  <c r="O18" i="4"/>
  <c r="E18" i="4"/>
  <c r="M110" i="4" s="1"/>
  <c r="O17" i="4"/>
  <c r="O15" i="4"/>
  <c r="E15" i="4"/>
  <c r="F84" i="4" s="1"/>
  <c r="O14" i="4"/>
  <c r="O12" i="4"/>
  <c r="E12" i="4"/>
  <c r="F83" i="4" s="1"/>
  <c r="O11" i="4"/>
  <c r="O9" i="4"/>
  <c r="M81" i="4" s="1"/>
  <c r="F6" i="4"/>
  <c r="F78" i="4" s="1"/>
  <c r="AY88" i="1"/>
  <c r="AX88" i="1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Y207" i="2" s="1"/>
  <c r="W208" i="2"/>
  <c r="W207" i="2" s="1"/>
  <c r="BK208" i="2"/>
  <c r="N208" i="2"/>
  <c r="BF208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Y201" i="2" s="1"/>
  <c r="W202" i="2"/>
  <c r="BK202" i="2"/>
  <c r="N202" i="2"/>
  <c r="BF202" i="2" s="1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Y194" i="2" s="1"/>
  <c r="Y193" i="2" s="1"/>
  <c r="W195" i="2"/>
  <c r="BK195" i="2"/>
  <c r="N195" i="2"/>
  <c r="BF195" i="2" s="1"/>
  <c r="BI192" i="2"/>
  <c r="BH192" i="2"/>
  <c r="BG192" i="2"/>
  <c r="BE192" i="2"/>
  <c r="AA192" i="2"/>
  <c r="AA191" i="2" s="1"/>
  <c r="Y192" i="2"/>
  <c r="Y191" i="2" s="1"/>
  <c r="W192" i="2"/>
  <c r="W191" i="2"/>
  <c r="BK192" i="2"/>
  <c r="BK191" i="2" s="1"/>
  <c r="N191" i="2" s="1"/>
  <c r="N97" i="2" s="1"/>
  <c r="N192" i="2"/>
  <c r="BF192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AA184" i="2" s="1"/>
  <c r="Y185" i="2"/>
  <c r="W185" i="2"/>
  <c r="BK185" i="2"/>
  <c r="N185" i="2"/>
  <c r="BF185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AA180" i="2" s="1"/>
  <c r="Y181" i="2"/>
  <c r="W181" i="2"/>
  <c r="BK181" i="2"/>
  <c r="N181" i="2"/>
  <c r="BF181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Y171" i="2" s="1"/>
  <c r="W172" i="2"/>
  <c r="BK172" i="2"/>
  <c r="N172" i="2"/>
  <c r="BF172" i="2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Y168" i="2" s="1"/>
  <c r="W169" i="2"/>
  <c r="W168" i="2" s="1"/>
  <c r="BK169" i="2"/>
  <c r="N169" i="2"/>
  <c r="BF169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Y152" i="2" s="1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W152" i="2" s="1"/>
  <c r="BK153" i="2"/>
  <c r="N153" i="2"/>
  <c r="BF153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Y140" i="2" s="1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W140" i="2" s="1"/>
  <c r="BK141" i="2"/>
  <c r="N141" i="2"/>
  <c r="BF141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F116" i="2"/>
  <c r="F114" i="2"/>
  <c r="M28" i="2"/>
  <c r="AS88" i="1"/>
  <c r="F81" i="2"/>
  <c r="F79" i="2"/>
  <c r="O21" i="2"/>
  <c r="E21" i="2"/>
  <c r="M119" i="2" s="1"/>
  <c r="O20" i="2"/>
  <c r="O18" i="2"/>
  <c r="E18" i="2"/>
  <c r="M83" i="2" s="1"/>
  <c r="O17" i="2"/>
  <c r="O15" i="2"/>
  <c r="E15" i="2"/>
  <c r="F84" i="2" s="1"/>
  <c r="O14" i="2"/>
  <c r="O12" i="2"/>
  <c r="E12" i="2"/>
  <c r="F118" i="2" s="1"/>
  <c r="O11" i="2"/>
  <c r="O9" i="2"/>
  <c r="M116" i="2" s="1"/>
  <c r="F6" i="2"/>
  <c r="F78" i="2" s="1"/>
  <c r="AK27" i="1"/>
  <c r="AM83" i="1"/>
  <c r="L83" i="1"/>
  <c r="AM82" i="1"/>
  <c r="L82" i="1"/>
  <c r="AM80" i="1"/>
  <c r="L80" i="1"/>
  <c r="L78" i="1"/>
  <c r="L77" i="1"/>
  <c r="BK168" i="2" l="1"/>
  <c r="N168" i="2" s="1"/>
  <c r="N93" i="2" s="1"/>
  <c r="H36" i="2"/>
  <c r="BD88" i="1" s="1"/>
  <c r="M32" i="2"/>
  <c r="AV88" i="1" s="1"/>
  <c r="BK124" i="2"/>
  <c r="H35" i="2"/>
  <c r="BC88" i="1" s="1"/>
  <c r="H34" i="2"/>
  <c r="BB88" i="1" s="1"/>
  <c r="M84" i="2"/>
  <c r="H32" i="2"/>
  <c r="AZ88" i="1" s="1"/>
  <c r="AA124" i="2"/>
  <c r="BK180" i="2"/>
  <c r="N180" i="2" s="1"/>
  <c r="N95" i="2" s="1"/>
  <c r="BK184" i="2"/>
  <c r="N184" i="2" s="1"/>
  <c r="N96" i="2" s="1"/>
  <c r="BK194" i="2"/>
  <c r="N194" i="2" s="1"/>
  <c r="N99" i="2" s="1"/>
  <c r="AA194" i="2"/>
  <c r="W194" i="2"/>
  <c r="AA207" i="2"/>
  <c r="AA161" i="4"/>
  <c r="H35" i="4"/>
  <c r="BC89" i="1" s="1"/>
  <c r="W124" i="2"/>
  <c r="BK140" i="2"/>
  <c r="N140" i="2" s="1"/>
  <c r="N91" i="2" s="1"/>
  <c r="BK152" i="2"/>
  <c r="N152" i="2" s="1"/>
  <c r="N92" i="2" s="1"/>
  <c r="AA168" i="2"/>
  <c r="Y124" i="2"/>
  <c r="Y123" i="2" s="1"/>
  <c r="Y122" i="2" s="1"/>
  <c r="AA140" i="2"/>
  <c r="AA152" i="2"/>
  <c r="BK171" i="2"/>
  <c r="N171" i="2" s="1"/>
  <c r="N94" i="2" s="1"/>
  <c r="AA171" i="2"/>
  <c r="W171" i="2"/>
  <c r="W180" i="2"/>
  <c r="Y180" i="2"/>
  <c r="W184" i="2"/>
  <c r="Y184" i="2"/>
  <c r="BK201" i="2"/>
  <c r="N201" i="2" s="1"/>
  <c r="N100" i="2" s="1"/>
  <c r="AA201" i="2"/>
  <c r="W201" i="2"/>
  <c r="BK207" i="2"/>
  <c r="N207" i="2" s="1"/>
  <c r="N101" i="2" s="1"/>
  <c r="H32" i="4"/>
  <c r="AZ89" i="1" s="1"/>
  <c r="M32" i="4"/>
  <c r="AV89" i="1" s="1"/>
  <c r="AA148" i="4"/>
  <c r="BK153" i="4"/>
  <c r="N153" i="4" s="1"/>
  <c r="N92" i="4" s="1"/>
  <c r="AA153" i="4"/>
  <c r="Y161" i="4"/>
  <c r="AA116" i="4"/>
  <c r="AA114" i="4" s="1"/>
  <c r="H36" i="4"/>
  <c r="BD89" i="1" s="1"/>
  <c r="H34" i="4"/>
  <c r="BB89" i="1" s="1"/>
  <c r="AA120" i="4"/>
  <c r="BK116" i="4"/>
  <c r="N116" i="4" s="1"/>
  <c r="N89" i="4" s="1"/>
  <c r="BK120" i="4"/>
  <c r="N120" i="4" s="1"/>
  <c r="N90" i="4" s="1"/>
  <c r="BK148" i="4"/>
  <c r="N148" i="4" s="1"/>
  <c r="N91" i="4" s="1"/>
  <c r="BK161" i="4"/>
  <c r="N161" i="4" s="1"/>
  <c r="N93" i="4" s="1"/>
  <c r="W161" i="4"/>
  <c r="AS87" i="1"/>
  <c r="W116" i="4"/>
  <c r="Y116" i="4"/>
  <c r="W120" i="4"/>
  <c r="W114" i="4" s="1"/>
  <c r="AU89" i="1" s="1"/>
  <c r="Y120" i="4"/>
  <c r="W148" i="4"/>
  <c r="Y148" i="4"/>
  <c r="Y153" i="4"/>
  <c r="W153" i="4"/>
  <c r="M81" i="2"/>
  <c r="F83" i="2"/>
  <c r="M84" i="4"/>
  <c r="M108" i="4"/>
  <c r="F110" i="4"/>
  <c r="H33" i="2"/>
  <c r="BA88" i="1" s="1"/>
  <c r="AA123" i="2"/>
  <c r="H33" i="4"/>
  <c r="BA89" i="1" s="1"/>
  <c r="M33" i="4"/>
  <c r="AW89" i="1" s="1"/>
  <c r="BK123" i="2"/>
  <c r="M118" i="2"/>
  <c r="N124" i="2"/>
  <c r="N90" i="2" s="1"/>
  <c r="F113" i="2"/>
  <c r="F119" i="2"/>
  <c r="F105" i="4"/>
  <c r="F111" i="4"/>
  <c r="M83" i="4"/>
  <c r="M33" i="2"/>
  <c r="AW88" i="1" s="1"/>
  <c r="AT88" i="1" s="1"/>
  <c r="BC87" i="1" l="1"/>
  <c r="AY87" i="1" s="1"/>
  <c r="AT89" i="1"/>
  <c r="BD87" i="1"/>
  <c r="W35" i="1" s="1"/>
  <c r="AZ87" i="1"/>
  <c r="W31" i="1" s="1"/>
  <c r="BK193" i="2"/>
  <c r="N193" i="2" s="1"/>
  <c r="N98" i="2" s="1"/>
  <c r="BB87" i="1"/>
  <c r="W33" i="1" s="1"/>
  <c r="W123" i="2"/>
  <c r="W193" i="2"/>
  <c r="AA193" i="2"/>
  <c r="AA122" i="2" s="1"/>
  <c r="BK114" i="4"/>
  <c r="N114" i="4" s="1"/>
  <c r="N88" i="4" s="1"/>
  <c r="M27" i="4" s="1"/>
  <c r="M30" i="4" s="1"/>
  <c r="Y114" i="4"/>
  <c r="BA87" i="1"/>
  <c r="AW87" i="1" s="1"/>
  <c r="AK32" i="1" s="1"/>
  <c r="N123" i="2"/>
  <c r="N89" i="2" s="1"/>
  <c r="AV87" i="1"/>
  <c r="AX87" i="1" l="1"/>
  <c r="BK122" i="2"/>
  <c r="N122" i="2" s="1"/>
  <c r="N88" i="2" s="1"/>
  <c r="L105" i="2" s="1"/>
  <c r="W34" i="1"/>
  <c r="L97" i="4"/>
  <c r="W122" i="2"/>
  <c r="AU88" i="1" s="1"/>
  <c r="AU87" i="1" s="1"/>
  <c r="W32" i="1"/>
  <c r="AK31" i="1"/>
  <c r="AT87" i="1"/>
  <c r="M27" i="2"/>
  <c r="M30" i="2" s="1"/>
  <c r="L38" i="4"/>
  <c r="AG89" i="1"/>
  <c r="AN89" i="1" s="1"/>
  <c r="L38" i="2" l="1"/>
  <c r="AG88" i="1"/>
  <c r="AG87" i="1" l="1"/>
  <c r="AN88" i="1"/>
  <c r="AK26" i="1" l="1"/>
  <c r="AK29" i="1" s="1"/>
  <c r="AK37" i="1" s="1"/>
  <c r="AN87" i="1"/>
  <c r="AN93" i="1" s="1"/>
  <c r="AG93" i="1"/>
</calcChain>
</file>

<file path=xl/sharedStrings.xml><?xml version="1.0" encoding="utf-8"?>
<sst xmlns="http://schemas.openxmlformats.org/spreadsheetml/2006/main" count="2187" uniqueCount="550">
  <si>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</si>
  <si>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</si>
  <si>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</si>
  <si>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</si>
  <si>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</si>
  <si>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</si>
  <si>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</si>
  <si>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</si>
  <si>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</si>
  <si>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</si>
  <si>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</si>
  <si>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</si>
  <si>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</si>
  <si>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</si>
  <si>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2019A005</t>
  </si>
  <si>
    <t>Stavba:</t>
  </si>
  <si>
    <t>Evanielicka škola MARTIN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</si>
  <si>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</si>
  <si>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</si>
  <si>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</si>
  <si>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</si>
  <si>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</si>
  <si>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</si>
  <si>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</si>
  <si>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</si>
  <si>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</si>
  <si>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</si>
  <si>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</si>
  <si>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</si>
  <si>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</si>
  <si>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</si>
  <si>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</si>
  <si>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</si>
  <si>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</si>
  <si>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</si>
  <si>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</si>
  <si>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</si>
  <si>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</si>
  <si>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</si>
  <si>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</si>
  <si>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</si>
  <si>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</si>
  <si>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</si>
  <si>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</si>
  <si>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</si>
  <si>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</si>
  <si>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</si>
  <si>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</si>
  <si>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</si>
  <si>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</si>
  <si>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</si>
  <si>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</si>
  <si>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</si>
  <si>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</si>
  <si>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</si>
  <si>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</si>
  <si>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</si>
  <si>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</si>
  <si>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</si>
  <si>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</si>
  <si>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</si>
  <si>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</si>
  <si>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</si>
  <si>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</si>
  <si>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</si>
  <si>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</si>
  <si>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</si>
  <si>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</si>
  <si>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</si>
  <si>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</si>
  <si>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</si>
  <si>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</si>
  <si>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</si>
  <si>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{0d704916-4a3b-4277-a63f-eb028425dea7}</t>
  </si>
  <si>
    <t>{00000000-0000-0000-0000-000000000000}</t>
  </si>
  <si>
    <t>/</t>
  </si>
  <si>
    <t>SO-01</t>
  </si>
  <si>
    <t>Multifunkčné ihrisko</t>
  </si>
  <si>
    <t>1</t>
  </si>
  <si>
    <t>{c0230bfa-9de4-4c8d-9b84-77f9be08caaa}</t>
  </si>
  <si>
    <t>2</t>
  </si>
  <si>
    <t>Elektromontáže a osvetlenie ihriska</t>
  </si>
  <si>
    <t>{f5155eab-5101-4427-b341-740dee8a189e}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</si>
  <si>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</si>
  <si>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</si>
  <si>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</si>
  <si>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</si>
  <si>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</si>
  <si>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</si>
  <si>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</si>
  <si>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</si>
  <si>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</si>
  <si>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</si>
  <si>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</si>
  <si>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SO-01 - Multifunkčné ihrisko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</si>
  <si>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</si>
  <si>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</si>
  <si>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</si>
  <si>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</si>
  <si>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</si>
  <si>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</si>
  <si>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</si>
  <si>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</si>
  <si>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</si>
  <si>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</si>
  <si>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Mantinelový systém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</si>
  <si>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</si>
  <si>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</si>
  <si>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</si>
  <si>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</t>
  </si>
  <si>
    <t xml:space="preserve">    99 - Presun hmôt HSV</t>
  </si>
  <si>
    <t>PSV - Práce a dodávky PSV</t>
  </si>
  <si>
    <t xml:space="preserve">    028 - Športový povrch</t>
  </si>
  <si>
    <t xml:space="preserve">    767 - Športové príslušenstvo</t>
  </si>
  <si>
    <t>VRN - Vedľajšie rozpočtové náklady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</si>
  <si>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</si>
  <si>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</si>
  <si>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</si>
  <si>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</si>
  <si>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</si>
  <si>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</si>
  <si>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</si>
  <si>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</si>
  <si>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</si>
  <si>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</si>
  <si>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</si>
  <si>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</si>
  <si>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</si>
  <si>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</si>
  <si>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</si>
  <si>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</si>
  <si>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</si>
  <si>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121101111</t>
  </si>
  <si>
    <t>Odstránenie ornice s vodor. premiestn. na hromady, so zložením na vzdialenosť do 100 m a do 100m3</t>
  </si>
  <si>
    <t>m3</t>
  </si>
  <si>
    <t>4</t>
  </si>
  <si>
    <t>1357210689</t>
  </si>
  <si>
    <t>122201101</t>
  </si>
  <si>
    <t>Odkopávka a prekopávka nezapažená v hornine 3, do 100 m3</t>
  </si>
  <si>
    <t>745490763</t>
  </si>
  <si>
    <t>3</t>
  </si>
  <si>
    <t>122201109</t>
  </si>
  <si>
    <t>Odkopávky a prekopávky nezapažené. Príplatok k cenám za lepivosť horniny 3</t>
  </si>
  <si>
    <t>1849951135</t>
  </si>
  <si>
    <t>131201101</t>
  </si>
  <si>
    <t>Výkop nezapaženej jamy v hornine 3, do 100 m3    pätky</t>
  </si>
  <si>
    <t>932500697</t>
  </si>
  <si>
    <t>5</t>
  </si>
  <si>
    <t>131201191</t>
  </si>
  <si>
    <t>Príplatok za výkop jám, hornina 3</t>
  </si>
  <si>
    <t>-138507792</t>
  </si>
  <si>
    <t>6</t>
  </si>
  <si>
    <t>132201101</t>
  </si>
  <si>
    <t>Výkop ryhy do šírky 600 mm v horn.3 do 100 m3 pre obrubníky a drenáž</t>
  </si>
  <si>
    <t>507507444</t>
  </si>
  <si>
    <t>7</t>
  </si>
  <si>
    <t>132201109</t>
  </si>
  <si>
    <t>Príplatok k cene za lepivosť pri hĺbení rýh šírky do 600 mm zapažených i nezapažených s urovnaním dna v hornine 3</t>
  </si>
  <si>
    <t>-74318218</t>
  </si>
  <si>
    <t>8</t>
  </si>
  <si>
    <t>133201101</t>
  </si>
  <si>
    <t>Výkop šachty zapaženej, hornina 3 do 100 m3   vsakovacia jama</t>
  </si>
  <si>
    <t>-698675655</t>
  </si>
  <si>
    <t>9</t>
  </si>
  <si>
    <t>133201109</t>
  </si>
  <si>
    <t>Príplatok k cenám za lepivosť pri hĺbení šachiet zapažených i nezapažených v hornine 3  vsakovacia jama</t>
  </si>
  <si>
    <t>1455161350</t>
  </si>
  <si>
    <t>10</t>
  </si>
  <si>
    <t>162501122</t>
  </si>
  <si>
    <t>Vodorovné premiestnenie výkopku po spevnenej ceste z horniny tr.1-4, nad 100 do 1000 m3 na vzdialenosť do 3000 m</t>
  </si>
  <si>
    <t>1792103238</t>
  </si>
  <si>
    <t>11</t>
  </si>
  <si>
    <t>167101102</t>
  </si>
  <si>
    <t>Nakladanie neuľahnutého výkopku z hornín tr.1-4 nad 100 do 1000 m3</t>
  </si>
  <si>
    <t>166775892</t>
  </si>
  <si>
    <t>12</t>
  </si>
  <si>
    <t>171201202</t>
  </si>
  <si>
    <t>Uloženie sypaniny na skládky nad 100 do 1000 m3</t>
  </si>
  <si>
    <t>-1908646279</t>
  </si>
  <si>
    <t>13</t>
  </si>
  <si>
    <t>171209002</t>
  </si>
  <si>
    <t>Poplatok za skladovanie - zemina a kamenivo (17 05) ostatné</t>
  </si>
  <si>
    <t>t</t>
  </si>
  <si>
    <t>1699701854</t>
  </si>
  <si>
    <t>14</t>
  </si>
  <si>
    <t>181006114</t>
  </si>
  <si>
    <t>Rozprestretie zemín schopných zúrodnenia v rovine a v sklone do 1:5, pri hr. vrstvy nad 0,20 do 0,30 m</t>
  </si>
  <si>
    <t>m2</t>
  </si>
  <si>
    <t>-384957765</t>
  </si>
  <si>
    <t>15</t>
  </si>
  <si>
    <t>181101102</t>
  </si>
  <si>
    <t>Úprava pláne v zárezoch v hornine 1-4 so zhutnením</t>
  </si>
  <si>
    <t>1075700976</t>
  </si>
  <si>
    <t>16</t>
  </si>
  <si>
    <t>211521111</t>
  </si>
  <si>
    <t>Výplň vsakovacej jamy kamenivom hrubým drveným frakcie 16-32</t>
  </si>
  <si>
    <t>-810860658</t>
  </si>
  <si>
    <t>17</t>
  </si>
  <si>
    <t>M</t>
  </si>
  <si>
    <t>583310001700</t>
  </si>
  <si>
    <t>Kamenivo ťažené hrubé frakcia 16-32 mm, STN EN 13242 + A1</t>
  </si>
  <si>
    <t>609526099</t>
  </si>
  <si>
    <t>18</t>
  </si>
  <si>
    <t>2115211110</t>
  </si>
  <si>
    <t>Obsyp vsakovacej jamy  kamenivom jemným drveným frakcie 8-16</t>
  </si>
  <si>
    <t>-279347681</t>
  </si>
  <si>
    <t>19</t>
  </si>
  <si>
    <t>583310001200</t>
  </si>
  <si>
    <t>Kamenivo ťažené hrubé frakcia 8-16 mm, STN EN 12620 + A1</t>
  </si>
  <si>
    <t>1028303123</t>
  </si>
  <si>
    <t>211971110</t>
  </si>
  <si>
    <t>Zhotovenie opláštenia výplne z geotextílie, v ryhe alebo v záreze so stenami šikmými o skl. do 1:2,5</t>
  </si>
  <si>
    <t>-89650221</t>
  </si>
  <si>
    <t>21</t>
  </si>
  <si>
    <t>693110001100</t>
  </si>
  <si>
    <t>Geotextília polypropylénová Tatratex GTX N PP 200, šírka 0,7-3,5 m, dĺžka 20-60-120 m, hrúbka 1,68 mm, netkaná, MIVA</t>
  </si>
  <si>
    <t>646728574</t>
  </si>
  <si>
    <t>22</t>
  </si>
  <si>
    <t>212752124</t>
  </si>
  <si>
    <t>Trativody z flexodrenážnych rúr DN 80</t>
  </si>
  <si>
    <t>m</t>
  </si>
  <si>
    <t>825461343</t>
  </si>
  <si>
    <t>23</t>
  </si>
  <si>
    <t>212752125</t>
  </si>
  <si>
    <t>Trativody z flexodrenážnych rúr DN 100</t>
  </si>
  <si>
    <t>-257157614</t>
  </si>
  <si>
    <t>24</t>
  </si>
  <si>
    <t>271571111</t>
  </si>
  <si>
    <t>Vankúše zhutnené pod základy zo štrkopiesku  4-8</t>
  </si>
  <si>
    <t>2117521805</t>
  </si>
  <si>
    <t>25</t>
  </si>
  <si>
    <t>583310000900</t>
  </si>
  <si>
    <t>Kamenivo ťažené hrubé frakcia 4-8 mm, STN EN 12620 + A1</t>
  </si>
  <si>
    <t>-833523789</t>
  </si>
  <si>
    <t>26</t>
  </si>
  <si>
    <t>275311116</t>
  </si>
  <si>
    <t>Základové pätky  z betónu prostého tr. C 16/20  pätky</t>
  </si>
  <si>
    <t>1284772673</t>
  </si>
  <si>
    <t>27</t>
  </si>
  <si>
    <t>338171112</t>
  </si>
  <si>
    <t>Osadzovanie stĺpika oceľového plotového výšky do 2 m so zabetónovaním do vopred vykopaných dier</t>
  </si>
  <si>
    <t>ks</t>
  </si>
  <si>
    <t>-1214368302</t>
  </si>
  <si>
    <t>28</t>
  </si>
  <si>
    <t>338171122</t>
  </si>
  <si>
    <t>Osadzovanie stĺpika oceľového plotového výšky do 6 m so zabetónovaním do vopred vykopaných dier</t>
  </si>
  <si>
    <t>-1486645422</t>
  </si>
  <si>
    <t>29</t>
  </si>
  <si>
    <t>141410002300</t>
  </si>
  <si>
    <t>Rúra oceľová bezšvová závitová 2" pozinkovaná, (60,3x3,2mm ) vrátane vzpier +20% stratné</t>
  </si>
  <si>
    <t>-281855278</t>
  </si>
  <si>
    <t>30</t>
  </si>
  <si>
    <t>2834100049000</t>
  </si>
  <si>
    <t>Krytky PVC na ukončenie profilu 40x30mm</t>
  </si>
  <si>
    <t>1345869624</t>
  </si>
  <si>
    <t>31</t>
  </si>
  <si>
    <t>553510010100</t>
  </si>
  <si>
    <t>Bránka ESPACE jednokrídlová, šxv 1,35x2,00 m, úprava zinok výplň jokel 50x50mm</t>
  </si>
  <si>
    <t>1676599436</t>
  </si>
  <si>
    <t>32</t>
  </si>
  <si>
    <t>767249110</t>
  </si>
  <si>
    <t xml:space="preserve">Montáž ochrannej sieťe vrátane príslušenstva ,karabínky,  objímky , spojky , napínaky , lanká , atď( práca vo výške vrátane lešenia montáž a demontáž ) +3% odrez </t>
  </si>
  <si>
    <t>-1017543326</t>
  </si>
  <si>
    <t>33</t>
  </si>
  <si>
    <t>709210000100</t>
  </si>
  <si>
    <t xml:space="preserve">Sieť ochranná, oká 45x45 mm , hr. 3mm , PE , farba zelená +3% odrez </t>
  </si>
  <si>
    <t>-1117583778</t>
  </si>
  <si>
    <t>34</t>
  </si>
  <si>
    <t>2834100049001</t>
  </si>
  <si>
    <t>Krytky PVC na ukončenie stĺpika oplotenia</t>
  </si>
  <si>
    <t>886508490</t>
  </si>
  <si>
    <t>35</t>
  </si>
  <si>
    <t>3098000015000</t>
  </si>
  <si>
    <t>Spojovací materál na mantinelový systém</t>
  </si>
  <si>
    <t>sub</t>
  </si>
  <si>
    <t>-870543690</t>
  </si>
  <si>
    <t>36</t>
  </si>
  <si>
    <t>1456200006001</t>
  </si>
  <si>
    <t>ZN Profil oceľový 40x30x3 mm 1x ťahaný tenkostenný uzavretý obdĺžnikový + 10% stratné</t>
  </si>
  <si>
    <t>1138672040</t>
  </si>
  <si>
    <t>37</t>
  </si>
  <si>
    <t>767585101</t>
  </si>
  <si>
    <t>Montáž vodorovných tenkostenných  profilov zvarovaním</t>
  </si>
  <si>
    <t>719653394</t>
  </si>
  <si>
    <t>38</t>
  </si>
  <si>
    <t>18153011412</t>
  </si>
  <si>
    <t>Mantinelová PP doska biela10 mm s UV ochranou (2000x1000 x10mm) +10% stratné</t>
  </si>
  <si>
    <t>1525988328</t>
  </si>
  <si>
    <t>39</t>
  </si>
  <si>
    <t>5535200036001</t>
  </si>
  <si>
    <t>D+M Madlo bezpečnostné ZN  farba žltá komaxit + 10%</t>
  </si>
  <si>
    <t>-755366263</t>
  </si>
  <si>
    <t>40</t>
  </si>
  <si>
    <t>767920220</t>
  </si>
  <si>
    <t>Montáž vrát a vrátok k oploteniu osadzovaných na stĺpiky oceľové, s plochou jednotlivo nad 2 do 4 m2</t>
  </si>
  <si>
    <t>1554724909</t>
  </si>
  <si>
    <t>41</t>
  </si>
  <si>
    <t>998767101</t>
  </si>
  <si>
    <t>Presun hmôt pre kovové stavebné doplnkové konštrukcie v objektoch výšky do 6 m</t>
  </si>
  <si>
    <t>-368756411</t>
  </si>
  <si>
    <t>42</t>
  </si>
  <si>
    <t>451577877</t>
  </si>
  <si>
    <t>Podklad pod obrubník v ploche vodorovnej alebo v sklone do 1:5 hr. od 30 do 100 mm zo štrkopiesku</t>
  </si>
  <si>
    <t>1856947423</t>
  </si>
  <si>
    <t>43</t>
  </si>
  <si>
    <t>583310001000</t>
  </si>
  <si>
    <t>Kamenivo ťažené hrubé frakcia 4-8 mm, STN EN 13043</t>
  </si>
  <si>
    <t>-433807486</t>
  </si>
  <si>
    <t>44</t>
  </si>
  <si>
    <t>564201111</t>
  </si>
  <si>
    <t>Podklad alebo podsyp zo štrkopiesku fr.0-4 s rozprestretím, vlhčením a zhutnením, po zhutnení hr. 30 mm</t>
  </si>
  <si>
    <t>-1930566363</t>
  </si>
  <si>
    <t>45</t>
  </si>
  <si>
    <t>583310000600</t>
  </si>
  <si>
    <t>Kamenivo ťažené drobné frakcia 0-4 mm, STN EN 12620 + A1</t>
  </si>
  <si>
    <t>-1657984133</t>
  </si>
  <si>
    <t>46</t>
  </si>
  <si>
    <t>5642011111</t>
  </si>
  <si>
    <t>Podklad alebo podsyp zo štrkopiesku fr.4-8 s rozprestretím, vlhčením a zhutnením, po zhutnení hr. 30 mm</t>
  </si>
  <si>
    <t>-952609502</t>
  </si>
  <si>
    <t>47</t>
  </si>
  <si>
    <t>564211111</t>
  </si>
  <si>
    <t>Podklad alebo podsyp zo štrkopiesku s rozprestretím, vlhčením a zhutnením, po zhutnení hr. 50 mm</t>
  </si>
  <si>
    <t>858361489</t>
  </si>
  <si>
    <t>48</t>
  </si>
  <si>
    <t>583310001400</t>
  </si>
  <si>
    <t>Kamenivo ťažené hrubé frakcia 8-16 mm, STN EN 13242 + A1</t>
  </si>
  <si>
    <t>158092373</t>
  </si>
  <si>
    <t>49</t>
  </si>
  <si>
    <t>564521111</t>
  </si>
  <si>
    <t>Zhotovenie podsypu alebo podkladu zo sypaniny, po zhutnení hr. 80 mm</t>
  </si>
  <si>
    <t>-1795257487</t>
  </si>
  <si>
    <t>50</t>
  </si>
  <si>
    <t>564751115</t>
  </si>
  <si>
    <t>Podklad alebo kryt z kameniva hrubého drveného veľ. 32-63 mm s rozprestretím a zhutn.hr. 190 mm</t>
  </si>
  <si>
    <t>-923243552</t>
  </si>
  <si>
    <t>51</t>
  </si>
  <si>
    <t>583310002000</t>
  </si>
  <si>
    <t>Kamenivo ťažené hrubé frakcia 32-63 mm, STN EN 13242 + A1</t>
  </si>
  <si>
    <t>-1863283802</t>
  </si>
  <si>
    <t>52</t>
  </si>
  <si>
    <t>2866500010001</t>
  </si>
  <si>
    <t>Vsakovací blok z betónových skruží DN1000 (priemer 1m, 2ks, s betónovým poklopom a obsypom z drveneho kameniva, vystlany geotextíliou)</t>
  </si>
  <si>
    <t>komplet</t>
  </si>
  <si>
    <t>-556240844</t>
  </si>
  <si>
    <t>53</t>
  </si>
  <si>
    <t>894431111</t>
  </si>
  <si>
    <t>Montáž revíznej šachty z PVC, DN 315/160 (DN šachty/DN potr. vedenia), hl. 850 do 1200 mm</t>
  </si>
  <si>
    <t>2031879494</t>
  </si>
  <si>
    <t>54</t>
  </si>
  <si>
    <t>286610037600</t>
  </si>
  <si>
    <t>Kontrolná preplachovacia šachta  DN 315-X,revíznej šachte</t>
  </si>
  <si>
    <t>853364516</t>
  </si>
  <si>
    <t>55</t>
  </si>
  <si>
    <t>274311114</t>
  </si>
  <si>
    <t>Základové pásy, prahy, vence  z betónu prostého tr. C 12/15</t>
  </si>
  <si>
    <t>-1836564119</t>
  </si>
  <si>
    <t>56</t>
  </si>
  <si>
    <t>3381711120</t>
  </si>
  <si>
    <t>D+M PVC chráničky DN 200 so zabetónovaním do vopred vykopaných dier ( rohové ppätky , vstupné bráničky a športové púzdra )</t>
  </si>
  <si>
    <t>-454134926</t>
  </si>
  <si>
    <t>57</t>
  </si>
  <si>
    <t>3381711121</t>
  </si>
  <si>
    <t>D+M PVC chráničky DN 110 so zabetónovaním do vopred vykopaných dier ( púzdra pre pätky oplotenia )</t>
  </si>
  <si>
    <t>-599730931</t>
  </si>
  <si>
    <t>58</t>
  </si>
  <si>
    <t>3381711122</t>
  </si>
  <si>
    <t>D+M PVC chráničky DN 300 so zabetónovaním do vopred vykopaných dier</t>
  </si>
  <si>
    <t>-607358611</t>
  </si>
  <si>
    <t>59</t>
  </si>
  <si>
    <t>592170002900</t>
  </si>
  <si>
    <t>Obrubník SEMMELROCK parkový, lxšxv 1000x50x200 mm, sivá</t>
  </si>
  <si>
    <t>1186883229</t>
  </si>
  <si>
    <t>60</t>
  </si>
  <si>
    <t>916561111</t>
  </si>
  <si>
    <t>Osadenie záhonového alebo parkového obrubníka betón., do lôžka z bet. pros. tr. C 12/15 s bočnou oporou</t>
  </si>
  <si>
    <t>-1762422700</t>
  </si>
  <si>
    <t>61</t>
  </si>
  <si>
    <t>998222012</t>
  </si>
  <si>
    <t>Presun hmôt na spevnených plochách s krytom z kameniva (8233, 8235) pre akékoľvek dľžky</t>
  </si>
  <si>
    <t>683254914</t>
  </si>
  <si>
    <t>62</t>
  </si>
  <si>
    <t>589100000.02</t>
  </si>
  <si>
    <t>Doporava trávy a piesku</t>
  </si>
  <si>
    <t>-2066084504</t>
  </si>
  <si>
    <t>63</t>
  </si>
  <si>
    <t>247410002700</t>
  </si>
  <si>
    <t>Lepidlo polyuretánové BASF 1 kg, na lepenie umelej trávy jednozložkové</t>
  </si>
  <si>
    <t>kg</t>
  </si>
  <si>
    <t>680947262</t>
  </si>
  <si>
    <t>64</t>
  </si>
  <si>
    <t>581530000500</t>
  </si>
  <si>
    <t>D+M Piesok kremičitý ST 03/08, frakcia 0,3-0,8 mm, balenie 50 kg</t>
  </si>
  <si>
    <t>-183040514</t>
  </si>
  <si>
    <t>65</t>
  </si>
  <si>
    <t>589100006</t>
  </si>
  <si>
    <t>Položenie umelej trávy na viacúčelové povrchy so zapieskovaním</t>
  </si>
  <si>
    <t>1725863213</t>
  </si>
  <si>
    <t>66</t>
  </si>
  <si>
    <t>284170005300</t>
  </si>
  <si>
    <t>377824118</t>
  </si>
  <si>
    <t>67</t>
  </si>
  <si>
    <t>284170007000</t>
  </si>
  <si>
    <t>Podlepovacia páska pre umelú trávu 30 mm,</t>
  </si>
  <si>
    <t>1069730530</t>
  </si>
  <si>
    <t>68</t>
  </si>
  <si>
    <t>2353700001001</t>
  </si>
  <si>
    <t>D+M AL Bránka na futbal 3x2 so sieťou s okom 45x45mm</t>
  </si>
  <si>
    <t>1487265816</t>
  </si>
  <si>
    <t>69</t>
  </si>
  <si>
    <t>9599471110</t>
  </si>
  <si>
    <t>montáž futbalovej bránky s vypletením siete</t>
  </si>
  <si>
    <t>-127357572</t>
  </si>
  <si>
    <t>70</t>
  </si>
  <si>
    <t>2353700001002</t>
  </si>
  <si>
    <t>D+M Multifunkčné stĺpiky s príslušenstvom na volejbal (sieť , napináky )</t>
  </si>
  <si>
    <t>pár</t>
  </si>
  <si>
    <t>391615788</t>
  </si>
  <si>
    <t>71</t>
  </si>
  <si>
    <t>2353700001003</t>
  </si>
  <si>
    <t>Tenisové stĺpiky s púzdrami , tenisová sieť , závažie , páska , tyčky pre dvojhru</t>
  </si>
  <si>
    <t>-496123757</t>
  </si>
  <si>
    <t>72</t>
  </si>
  <si>
    <t>23537000010045</t>
  </si>
  <si>
    <t>Basketbalová konštrukcia do puzdier ZN, s vysadením 1,2m, Basketbalova doska 110x90cm s košom a retiazkou</t>
  </si>
  <si>
    <t>861539674</t>
  </si>
  <si>
    <t>73</t>
  </si>
  <si>
    <t>000300016</t>
  </si>
  <si>
    <t>Geodetické práce - vykonávané pred výstavbou určenie vytyčovacej siete, vytýčenie staveniska, staveb. objektu</t>
  </si>
  <si>
    <t>eur</t>
  </si>
  <si>
    <t>1078737974</t>
  </si>
  <si>
    <t>74</t>
  </si>
  <si>
    <t>000600015</t>
  </si>
  <si>
    <t>Zariadenie staveniska - športové plochy</t>
  </si>
  <si>
    <t>1926129361</t>
  </si>
  <si>
    <t>2 - Elektromontáže a osvetlenie ihriska</t>
  </si>
  <si>
    <t>2 - Zakladanie</t>
  </si>
  <si>
    <t>9 - Ostatné konštrukcie a práce-búranie</t>
  </si>
  <si>
    <t>21-M - Elektromontáže</t>
  </si>
  <si>
    <t>M - Zemné práce pri ext.montážach</t>
  </si>
  <si>
    <t>D1 - Ostatné</t>
  </si>
  <si>
    <t>279313721</t>
  </si>
  <si>
    <t>Osadenie betónového základu vrátane výkopu</t>
  </si>
  <si>
    <t>5893171000</t>
  </si>
  <si>
    <t>Betónový základ B60</t>
  </si>
  <si>
    <t>5833110300</t>
  </si>
  <si>
    <t>Kamenivo ťažené drobné 0-1 B</t>
  </si>
  <si>
    <t>949942101</t>
  </si>
  <si>
    <t>Hydraulická zdvíhacia plošina vrátane obsluhy inštalovaná na automobilovom podvozku výšky zdvihu do 27 m</t>
  </si>
  <si>
    <t>hod</t>
  </si>
  <si>
    <t>210190051</t>
  </si>
  <si>
    <t>Úprava rozvádzača bod napojenia</t>
  </si>
  <si>
    <t>357001658</t>
  </si>
  <si>
    <t>Rozvádzač doplnenie C20/3+ pr. chránič meranie komplet v skrini</t>
  </si>
  <si>
    <t>210202030</t>
  </si>
  <si>
    <t>Montáž svietidlo uličné cestné na výložník</t>
  </si>
  <si>
    <t>348102030</t>
  </si>
  <si>
    <t>Svietidlo LED 115 W reflektor</t>
  </si>
  <si>
    <t>210220022</t>
  </si>
  <si>
    <t>Montáž uzemňovacieho vedenia v zemi FeZn 10 mm</t>
  </si>
  <si>
    <t>210220301</t>
  </si>
  <si>
    <t>montáž bleskozvod.svorky do 2 skrutiek</t>
  </si>
  <si>
    <t>354900001</t>
  </si>
  <si>
    <t>Pozinkovaný vodič uzemňovací FeZn 10 mm</t>
  </si>
  <si>
    <t>354904017</t>
  </si>
  <si>
    <t>Svorka pripojovacia SP1 a spojovacia SS</t>
  </si>
  <si>
    <t>210201881</t>
  </si>
  <si>
    <t>Montáž stožiarovej svorkovnice pre 2 poistky</t>
  </si>
  <si>
    <t>3484301770</t>
  </si>
  <si>
    <t>Stožiarová svorkovnica pre 2 poistky 80/16A</t>
  </si>
  <si>
    <t>2151</t>
  </si>
  <si>
    <t>Poistková vložka D01 /E14/,  6AgG</t>
  </si>
  <si>
    <t>210020952</t>
  </si>
  <si>
    <t>Výstražná a označovacia tabuľka vrátane montáže, z polystyrénu,form.A2 - A5</t>
  </si>
  <si>
    <t>3162154562</t>
  </si>
  <si>
    <t>Tabuľka -Blesk samolepka 75X 75  33 01001</t>
  </si>
  <si>
    <t>210100001</t>
  </si>
  <si>
    <t>Ukončenie vodičov v rozvádzač. vrátane zapojenia a vodičovej koncovky do 2.5 mm2</t>
  </si>
  <si>
    <t>210220245</t>
  </si>
  <si>
    <t>Svorka FeZn pripojovacia SP</t>
  </si>
  <si>
    <t>3544219850</t>
  </si>
  <si>
    <t>Svorka  pripojovacia  ocelová žiarovo zinkovaná  označenie  SP 1</t>
  </si>
  <si>
    <t>210950202</t>
  </si>
  <si>
    <t>Príplatok na zaťahovanie káblov, váha kábla do 2 kg</t>
  </si>
  <si>
    <t>220261661</t>
  </si>
  <si>
    <t>Vyznačenie trasy vedenia podľa plánu</t>
  </si>
  <si>
    <t>220530931</t>
  </si>
  <si>
    <t>Montáž stĺpa SO</t>
  </si>
  <si>
    <t>316720116</t>
  </si>
  <si>
    <t>Stožiar osvetľovací Hliníkový  SAL70 v. 6-7 m anodizovany vrátane šróbov</t>
  </si>
  <si>
    <t>341203120</t>
  </si>
  <si>
    <t>Výložník na montáž 2 svietidliel VN21 REG</t>
  </si>
  <si>
    <t>348370005000</t>
  </si>
  <si>
    <t>Svorkovnica stožiarová NTB 2 pre 2 poistky 80/16A</t>
  </si>
  <si>
    <t>3412031201</t>
  </si>
  <si>
    <t>Rúrka FXP 40</t>
  </si>
  <si>
    <t>213280050</t>
  </si>
  <si>
    <t>PPV</t>
  </si>
  <si>
    <t>%</t>
  </si>
  <si>
    <t>210110512</t>
  </si>
  <si>
    <t>Prepínač vačkový v kryte IP44 montáž</t>
  </si>
  <si>
    <t>3580262500</t>
  </si>
  <si>
    <t>Spínač v kryte IP44 2pólový uzamykateľný vrátane sady na uchytenie na stĺp</t>
  </si>
  <si>
    <t>210800200</t>
  </si>
  <si>
    <t>Kábel medený uložený v rúrke CYKY 450/750 V 5x4</t>
  </si>
  <si>
    <t>341110002100</t>
  </si>
  <si>
    <t>Kábel medený CYKY 5x4 mm2</t>
  </si>
  <si>
    <t>210810046</t>
  </si>
  <si>
    <t>Montáž kábel CYKY - J 3x2,5</t>
  </si>
  <si>
    <t>341203110</t>
  </si>
  <si>
    <t>Kábel CYKY- J 3x2,5</t>
  </si>
  <si>
    <t>460200283</t>
  </si>
  <si>
    <t>Káblové ryhy š.50, h.100 cm, zem.tr.3</t>
  </si>
  <si>
    <t>120</t>
  </si>
  <si>
    <t>Zriadenie káblového lôžka 10 cm pieskom</t>
  </si>
  <si>
    <t>583311110</t>
  </si>
  <si>
    <t>Piesok 0-4 pre lôžko a obsyp vrátane dovozu</t>
  </si>
  <si>
    <t>76</t>
  </si>
  <si>
    <t>460490012</t>
  </si>
  <si>
    <t>Zakrytie káblov výstražnou fóliou   PVC šírky 33 cm</t>
  </si>
  <si>
    <t>78</t>
  </si>
  <si>
    <t>283230262</t>
  </si>
  <si>
    <t>Výstražná fólia PVC hr.0,60 mm, š.22 cm červená</t>
  </si>
  <si>
    <t>80</t>
  </si>
  <si>
    <t>460560283</t>
  </si>
  <si>
    <t>Zásyp ryhy š.50, h.100 cm, zem.tr.3</t>
  </si>
  <si>
    <t>82</t>
  </si>
  <si>
    <t>460620013</t>
  </si>
  <si>
    <t>Provizórna úprava terénu, zem.tr.3 + výsev trávy</t>
  </si>
  <si>
    <t>84</t>
  </si>
  <si>
    <t>990210292</t>
  </si>
  <si>
    <t>Presun hmôt pre M 21, výška 12 m</t>
  </si>
  <si>
    <t>86</t>
  </si>
  <si>
    <t>HZS01</t>
  </si>
  <si>
    <t>Revízia</t>
  </si>
  <si>
    <t>pol</t>
  </si>
  <si>
    <t>88</t>
  </si>
  <si>
    <t>HZS02</t>
  </si>
  <si>
    <t>Odstavenie od siete</t>
  </si>
  <si>
    <t>90</t>
  </si>
  <si>
    <t>003</t>
  </si>
  <si>
    <t>Komplexné vyskúšanie</t>
  </si>
  <si>
    <t>92</t>
  </si>
  <si>
    <t>HZS04</t>
  </si>
  <si>
    <t>Porealizačné geodetické zameranie inž. sieti  - odovzdať zakreslenie + CD</t>
  </si>
  <si>
    <t>94</t>
  </si>
  <si>
    <t>HZS05</t>
  </si>
  <si>
    <t>Predrealizačné zameranie existujúcich inž. sietí</t>
  </si>
  <si>
    <t>96</t>
  </si>
  <si>
    <t>Umelá tráva  pre multifunkčné ihriská s vláknom monofilamentním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</si>
</sst>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center"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7" fontId="0" fillId="0" borderId="16" xfId="0" applyNumberFormat="1" applyFont="1" applyBorder="1" applyAlignment="1" applyProtection="1">
      <alignment vertical="center"/>
      <protection locked="0"/>
    </xf>
    <xf numFmtId="167" fontId="0" fillId="0" borderId="17" xfId="0" applyNumberFormat="1" applyFont="1" applyBorder="1" applyAlignment="1" applyProtection="1">
      <alignment vertical="center"/>
      <protection locked="0"/>
    </xf>
    <xf numFmtId="167" fontId="0" fillId="0" borderId="18" xfId="0" applyNumberFormat="1" applyFont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7" fontId="22" fillId="0" borderId="0" xfId="0" applyNumberFormat="1" applyFont="1" applyBorder="1" applyAlignment="1"/>
    <xf numFmtId="167" fontId="3" fillId="0" borderId="0" xfId="0" applyNumberFormat="1" applyFont="1" applyBorder="1" applyAlignment="1">
      <alignment vertical="center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4"/>
  <sheetViews>
    <sheetView showGridLines="0" workbookViewId="0">
      <pane ySplit="1" topLeftCell="A14" activePane="bottomLeft" state="frozen"/>
      <selection pane="bottomLeft" activeCell="AN8" sqref="AN8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33" width="2.5" customWidth="1"/>
    <col min="34" max="34" width="3.375" customWidth="1"/>
    <col min="35" max="37" width="2.5" customWidth="1"/>
    <col min="38" max="38" width="8.375" customWidth="1"/>
    <col min="39" max="39" width="3.375" customWidth="1"/>
    <col min="40" max="40" width="13.375" customWidth="1"/>
    <col min="41" max="41" width="7.5" customWidth="1"/>
    <col min="42" max="42" width="4.125" customWidth="1"/>
    <col min="43" max="43" width="1.625" customWidth="1"/>
    <col min="44" max="44" width="13.625" customWidth="1"/>
    <col min="45" max="46" width="25.875" hidden="1" customWidth="1"/>
    <col min="47" max="47" width="25" hidden="1" customWidth="1"/>
    <col min="48" max="52" width="21.625" hidden="1" customWidth="1"/>
    <col min="53" max="53" width="19.125" hidden="1" customWidth="1"/>
    <col min="54" max="54" width="25" hidden="1" customWidth="1"/>
    <col min="55" max="56" width="19.125" hidden="1" customWidth="1"/>
    <col min="57" max="57" width="66.5" customWidth="1"/>
    <col min="71" max="89" width="9.375" hidden="1"/>
  </cols>
  <sheetData>
    <row r="1" spans="1:73" ht="21.4" customHeight="1" x14ac:dyDescent="0.35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7" customHeight="1" x14ac:dyDescent="0.35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83" t="s">
        <v>8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8" t="s">
        <v>9</v>
      </c>
      <c r="BT2" s="18" t="s">
        <v>10</v>
      </c>
    </row>
    <row r="3" spans="1:73" ht="7" customHeight="1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7" customHeight="1" x14ac:dyDescent="0.35">
      <c r="B4" s="22"/>
      <c r="C4" s="160" t="s">
        <v>11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23"/>
      <c r="AS4" s="17" t="s">
        <v>12</v>
      </c>
      <c r="BS4" s="18" t="s">
        <v>9</v>
      </c>
    </row>
    <row r="5" spans="1:73" ht="14.5" customHeight="1" x14ac:dyDescent="0.35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62" t="s">
        <v>14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24"/>
      <c r="AQ5" s="23"/>
      <c r="BS5" s="18" t="s">
        <v>9</v>
      </c>
    </row>
    <row r="6" spans="1:73" ht="37" customHeight="1" x14ac:dyDescent="0.35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64" t="s">
        <v>16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24"/>
      <c r="AQ6" s="23"/>
      <c r="BS6" s="18" t="s">
        <v>9</v>
      </c>
    </row>
    <row r="7" spans="1:73" ht="14.5" customHeight="1" x14ac:dyDescent="0.35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5" customHeight="1" x14ac:dyDescent="0.35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/>
      <c r="AO8" s="24"/>
      <c r="AP8" s="24"/>
      <c r="AQ8" s="23"/>
      <c r="BS8" s="18" t="s">
        <v>9</v>
      </c>
    </row>
    <row r="9" spans="1:73" ht="14.5" customHeight="1" x14ac:dyDescent="0.35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5" customHeight="1" x14ac:dyDescent="0.35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 x14ac:dyDescent="0.35">
      <c r="B11" s="22"/>
      <c r="C11" s="24"/>
      <c r="D11" s="24"/>
      <c r="E11" s="26" t="s">
        <v>20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7" customHeight="1" x14ac:dyDescent="0.35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5" customHeight="1" x14ac:dyDescent="0.35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x14ac:dyDescent="0.35">
      <c r="B14" s="22"/>
      <c r="C14" s="24"/>
      <c r="D14" s="24"/>
      <c r="E14" s="26" t="s">
        <v>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7" customHeight="1" x14ac:dyDescent="0.35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5" customHeight="1" x14ac:dyDescent="0.35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 x14ac:dyDescent="0.35">
      <c r="B17" s="22"/>
      <c r="C17" s="24"/>
      <c r="D17" s="24"/>
      <c r="E17" s="26" t="s">
        <v>20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7" customHeight="1" x14ac:dyDescent="0.35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28</v>
      </c>
    </row>
    <row r="19" spans="2:71" ht="14.5" customHeight="1" x14ac:dyDescent="0.35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28</v>
      </c>
    </row>
    <row r="20" spans="2:71" ht="18.399999999999999" customHeight="1" x14ac:dyDescent="0.35">
      <c r="B20" s="22"/>
      <c r="C20" s="24"/>
      <c r="D20" s="24"/>
      <c r="E20" s="26" t="s">
        <v>20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3"/>
    </row>
    <row r="21" spans="2:71" ht="7" customHeight="1" x14ac:dyDescent="0.35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x14ac:dyDescent="0.3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 x14ac:dyDescent="0.35">
      <c r="B23" s="22"/>
      <c r="C23" s="24"/>
      <c r="D23" s="24"/>
      <c r="E23" s="165" t="s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24"/>
      <c r="AP23" s="24"/>
      <c r="AQ23" s="23"/>
    </row>
    <row r="24" spans="2:71" ht="7" customHeight="1" x14ac:dyDescent="0.35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7" customHeight="1" x14ac:dyDescent="0.35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5" customHeight="1" x14ac:dyDescent="0.35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9">
        <f>ROUND(AG87,2)</f>
        <v>0</v>
      </c>
      <c r="AL26" s="163"/>
      <c r="AM26" s="163"/>
      <c r="AN26" s="163"/>
      <c r="AO26" s="163"/>
      <c r="AP26" s="24"/>
      <c r="AQ26" s="23"/>
    </row>
    <row r="27" spans="2:71" ht="14.5" customHeight="1" x14ac:dyDescent="0.35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9">
        <f>ROUND(AG91,2)</f>
        <v>0</v>
      </c>
      <c r="AL27" s="189"/>
      <c r="AM27" s="189"/>
      <c r="AN27" s="189"/>
      <c r="AO27" s="189"/>
      <c r="AP27" s="24"/>
      <c r="AQ27" s="23"/>
    </row>
    <row r="28" spans="2:71" s="1" customFormat="1" ht="7" customHeight="1" x14ac:dyDescent="0.3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 x14ac:dyDescent="0.35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0">
        <f>ROUND(AK26+AK27,2)</f>
        <v>0</v>
      </c>
      <c r="AL29" s="191"/>
      <c r="AM29" s="191"/>
      <c r="AN29" s="191"/>
      <c r="AO29" s="191"/>
      <c r="AP29" s="32"/>
      <c r="AQ29" s="33"/>
    </row>
    <row r="30" spans="2:71" s="1" customFormat="1" ht="7" customHeight="1" x14ac:dyDescent="0.3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5" customHeight="1" x14ac:dyDescent="0.35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55">
        <v>0.2</v>
      </c>
      <c r="M31" s="156"/>
      <c r="N31" s="156"/>
      <c r="O31" s="156"/>
      <c r="P31" s="37"/>
      <c r="Q31" s="37"/>
      <c r="R31" s="37"/>
      <c r="S31" s="37"/>
      <c r="T31" s="40" t="s">
        <v>36</v>
      </c>
      <c r="U31" s="37"/>
      <c r="V31" s="37"/>
      <c r="W31" s="157">
        <f>ROUND(AZ87+SUM(CD92),2)</f>
        <v>0</v>
      </c>
      <c r="X31" s="156"/>
      <c r="Y31" s="156"/>
      <c r="Z31" s="156"/>
      <c r="AA31" s="156"/>
      <c r="AB31" s="156"/>
      <c r="AC31" s="156"/>
      <c r="AD31" s="156"/>
      <c r="AE31" s="156"/>
      <c r="AF31" s="37"/>
      <c r="AG31" s="37"/>
      <c r="AH31" s="37"/>
      <c r="AI31" s="37"/>
      <c r="AJ31" s="37"/>
      <c r="AK31" s="157">
        <f>ROUND(AV87+SUM(BY92),2)</f>
        <v>0</v>
      </c>
      <c r="AL31" s="156"/>
      <c r="AM31" s="156"/>
      <c r="AN31" s="156"/>
      <c r="AO31" s="156"/>
      <c r="AP31" s="37"/>
      <c r="AQ31" s="41"/>
    </row>
    <row r="32" spans="2:71" s="2" customFormat="1" ht="14.5" customHeight="1" x14ac:dyDescent="0.35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55">
        <v>0.2</v>
      </c>
      <c r="M32" s="156"/>
      <c r="N32" s="156"/>
      <c r="O32" s="156"/>
      <c r="P32" s="37"/>
      <c r="Q32" s="37"/>
      <c r="R32" s="37"/>
      <c r="S32" s="37"/>
      <c r="T32" s="40" t="s">
        <v>36</v>
      </c>
      <c r="U32" s="37"/>
      <c r="V32" s="37"/>
      <c r="W32" s="157">
        <f>ROUND(BA87+SUM(CE92),2)</f>
        <v>0</v>
      </c>
      <c r="X32" s="156"/>
      <c r="Y32" s="156"/>
      <c r="Z32" s="156"/>
      <c r="AA32" s="156"/>
      <c r="AB32" s="156"/>
      <c r="AC32" s="156"/>
      <c r="AD32" s="156"/>
      <c r="AE32" s="156"/>
      <c r="AF32" s="37"/>
      <c r="AG32" s="37"/>
      <c r="AH32" s="37"/>
      <c r="AI32" s="37"/>
      <c r="AJ32" s="37"/>
      <c r="AK32" s="157">
        <f>ROUND(AW87+SUM(BZ92),2)</f>
        <v>0</v>
      </c>
      <c r="AL32" s="156"/>
      <c r="AM32" s="156"/>
      <c r="AN32" s="156"/>
      <c r="AO32" s="156"/>
      <c r="AP32" s="37"/>
      <c r="AQ32" s="41"/>
    </row>
    <row r="33" spans="2:43" s="2" customFormat="1" ht="14.5" hidden="1" customHeight="1" x14ac:dyDescent="0.35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55">
        <v>0.2</v>
      </c>
      <c r="M33" s="156"/>
      <c r="N33" s="156"/>
      <c r="O33" s="156"/>
      <c r="P33" s="37"/>
      <c r="Q33" s="37"/>
      <c r="R33" s="37"/>
      <c r="S33" s="37"/>
      <c r="T33" s="40" t="s">
        <v>36</v>
      </c>
      <c r="U33" s="37"/>
      <c r="V33" s="37"/>
      <c r="W33" s="157">
        <f>ROUND(BB87+SUM(CF92),2)</f>
        <v>0</v>
      </c>
      <c r="X33" s="156"/>
      <c r="Y33" s="156"/>
      <c r="Z33" s="156"/>
      <c r="AA33" s="156"/>
      <c r="AB33" s="156"/>
      <c r="AC33" s="156"/>
      <c r="AD33" s="156"/>
      <c r="AE33" s="156"/>
      <c r="AF33" s="37"/>
      <c r="AG33" s="37"/>
      <c r="AH33" s="37"/>
      <c r="AI33" s="37"/>
      <c r="AJ33" s="37"/>
      <c r="AK33" s="157">
        <v>0</v>
      </c>
      <c r="AL33" s="156"/>
      <c r="AM33" s="156"/>
      <c r="AN33" s="156"/>
      <c r="AO33" s="156"/>
      <c r="AP33" s="37"/>
      <c r="AQ33" s="41"/>
    </row>
    <row r="34" spans="2:43" s="2" customFormat="1" ht="14.5" hidden="1" customHeight="1" x14ac:dyDescent="0.35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55">
        <v>0.2</v>
      </c>
      <c r="M34" s="156"/>
      <c r="N34" s="156"/>
      <c r="O34" s="156"/>
      <c r="P34" s="37"/>
      <c r="Q34" s="37"/>
      <c r="R34" s="37"/>
      <c r="S34" s="37"/>
      <c r="T34" s="40" t="s">
        <v>36</v>
      </c>
      <c r="U34" s="37"/>
      <c r="V34" s="37"/>
      <c r="W34" s="157">
        <f>ROUND(BC87+SUM(CG92),2)</f>
        <v>0</v>
      </c>
      <c r="X34" s="156"/>
      <c r="Y34" s="156"/>
      <c r="Z34" s="156"/>
      <c r="AA34" s="156"/>
      <c r="AB34" s="156"/>
      <c r="AC34" s="156"/>
      <c r="AD34" s="156"/>
      <c r="AE34" s="156"/>
      <c r="AF34" s="37"/>
      <c r="AG34" s="37"/>
      <c r="AH34" s="37"/>
      <c r="AI34" s="37"/>
      <c r="AJ34" s="37"/>
      <c r="AK34" s="157">
        <v>0</v>
      </c>
      <c r="AL34" s="156"/>
      <c r="AM34" s="156"/>
      <c r="AN34" s="156"/>
      <c r="AO34" s="156"/>
      <c r="AP34" s="37"/>
      <c r="AQ34" s="41"/>
    </row>
    <row r="35" spans="2:43" s="2" customFormat="1" ht="14.5" hidden="1" customHeight="1" x14ac:dyDescent="0.35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55">
        <v>0</v>
      </c>
      <c r="M35" s="156"/>
      <c r="N35" s="156"/>
      <c r="O35" s="156"/>
      <c r="P35" s="37"/>
      <c r="Q35" s="37"/>
      <c r="R35" s="37"/>
      <c r="S35" s="37"/>
      <c r="T35" s="40" t="s">
        <v>36</v>
      </c>
      <c r="U35" s="37"/>
      <c r="V35" s="37"/>
      <c r="W35" s="157">
        <f>ROUND(BD87+SUM(CH92),2)</f>
        <v>0</v>
      </c>
      <c r="X35" s="156"/>
      <c r="Y35" s="156"/>
      <c r="Z35" s="156"/>
      <c r="AA35" s="156"/>
      <c r="AB35" s="156"/>
      <c r="AC35" s="156"/>
      <c r="AD35" s="156"/>
      <c r="AE35" s="156"/>
      <c r="AF35" s="37"/>
      <c r="AG35" s="37"/>
      <c r="AH35" s="37"/>
      <c r="AI35" s="37"/>
      <c r="AJ35" s="37"/>
      <c r="AK35" s="157">
        <v>0</v>
      </c>
      <c r="AL35" s="156"/>
      <c r="AM35" s="156"/>
      <c r="AN35" s="156"/>
      <c r="AO35" s="156"/>
      <c r="AP35" s="37"/>
      <c r="AQ35" s="41"/>
    </row>
    <row r="36" spans="2:43" s="1" customFormat="1" ht="7" customHeight="1" x14ac:dyDescent="0.3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 x14ac:dyDescent="0.35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70" t="s">
        <v>43</v>
      </c>
      <c r="Y37" s="171"/>
      <c r="Z37" s="171"/>
      <c r="AA37" s="171"/>
      <c r="AB37" s="171"/>
      <c r="AC37" s="44"/>
      <c r="AD37" s="44"/>
      <c r="AE37" s="44"/>
      <c r="AF37" s="44"/>
      <c r="AG37" s="44"/>
      <c r="AH37" s="44"/>
      <c r="AI37" s="44"/>
      <c r="AJ37" s="44"/>
      <c r="AK37" s="172">
        <f>SUM(AK29:AK35)</f>
        <v>0</v>
      </c>
      <c r="AL37" s="171"/>
      <c r="AM37" s="171"/>
      <c r="AN37" s="171"/>
      <c r="AO37" s="173"/>
      <c r="AP37" s="42"/>
      <c r="AQ37" s="33"/>
    </row>
    <row r="38" spans="2:43" s="1" customFormat="1" ht="14.5" customHeight="1" x14ac:dyDescent="0.3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x14ac:dyDescent="0.3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x14ac:dyDescent="0.3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x14ac:dyDescent="0.3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x14ac:dyDescent="0.3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x14ac:dyDescent="0.3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x14ac:dyDescent="0.3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x14ac:dyDescent="0.3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x14ac:dyDescent="0.3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x14ac:dyDescent="0.3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x14ac:dyDescent="0.3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3.5" x14ac:dyDescent="0.3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3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x14ac:dyDescent="0.3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x14ac:dyDescent="0.3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x14ac:dyDescent="0.3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x14ac:dyDescent="0.3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x14ac:dyDescent="0.3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x14ac:dyDescent="0.3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x14ac:dyDescent="0.3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3.5" x14ac:dyDescent="0.3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 x14ac:dyDescent="0.3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3.5" x14ac:dyDescent="0.3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3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x14ac:dyDescent="0.3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x14ac:dyDescent="0.3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x14ac:dyDescent="0.3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x14ac:dyDescent="0.3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x14ac:dyDescent="0.3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x14ac:dyDescent="0.3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x14ac:dyDescent="0.3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3.5" x14ac:dyDescent="0.3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7" customHeight="1" x14ac:dyDescent="0.35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7" customHeight="1" x14ac:dyDescent="0.3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7" customHeight="1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7" customHeight="1" x14ac:dyDescent="0.35">
      <c r="B76" s="31"/>
      <c r="C76" s="160" t="s">
        <v>50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33"/>
    </row>
    <row r="77" spans="2:43" s="3" customFormat="1" ht="14.5" customHeight="1" x14ac:dyDescent="0.35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2019A005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7" customHeight="1" x14ac:dyDescent="0.35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74" t="str">
        <f>K6</f>
        <v>Evanielicka škola MARTIN</v>
      </c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66"/>
      <c r="AQ78" s="67"/>
    </row>
    <row r="79" spans="2:43" s="1" customFormat="1" ht="7" customHeight="1" x14ac:dyDescent="0.35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x14ac:dyDescent="0.3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7" customHeight="1" x14ac:dyDescent="0.35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x14ac:dyDescent="0.3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76" t="str">
        <f>IF(E17="","",E17)</f>
        <v xml:space="preserve"> </v>
      </c>
      <c r="AN82" s="176"/>
      <c r="AO82" s="176"/>
      <c r="AP82" s="176"/>
      <c r="AQ82" s="33"/>
      <c r="AS82" s="185" t="s">
        <v>51</v>
      </c>
      <c r="AT82" s="18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x14ac:dyDescent="0.3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76" t="str">
        <f>IF(E20="","",E20)</f>
        <v xml:space="preserve"> </v>
      </c>
      <c r="AN83" s="176"/>
      <c r="AO83" s="176"/>
      <c r="AP83" s="176"/>
      <c r="AQ83" s="33"/>
      <c r="AS83" s="187"/>
      <c r="AT83" s="18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 x14ac:dyDescent="0.35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7"/>
      <c r="AT84" s="18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 x14ac:dyDescent="0.35">
      <c r="B85" s="31"/>
      <c r="C85" s="166" t="s">
        <v>52</v>
      </c>
      <c r="D85" s="167"/>
      <c r="E85" s="167"/>
      <c r="F85" s="167"/>
      <c r="G85" s="167"/>
      <c r="H85" s="71"/>
      <c r="I85" s="168" t="s">
        <v>53</v>
      </c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8" t="s">
        <v>54</v>
      </c>
      <c r="AH85" s="167"/>
      <c r="AI85" s="167"/>
      <c r="AJ85" s="167"/>
      <c r="AK85" s="167"/>
      <c r="AL85" s="167"/>
      <c r="AM85" s="167"/>
      <c r="AN85" s="168" t="s">
        <v>55</v>
      </c>
      <c r="AO85" s="167"/>
      <c r="AP85" s="169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1:76" s="1" customFormat="1" ht="10.9" customHeight="1" x14ac:dyDescent="0.35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5" customHeight="1" x14ac:dyDescent="0.35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8">
        <f>ROUND(SUM(AG88:AG89),2)</f>
        <v>0</v>
      </c>
      <c r="AH87" s="178"/>
      <c r="AI87" s="178"/>
      <c r="AJ87" s="178"/>
      <c r="AK87" s="178"/>
      <c r="AL87" s="178"/>
      <c r="AM87" s="178"/>
      <c r="AN87" s="179">
        <f>SUM(AG87,AT87)</f>
        <v>0</v>
      </c>
      <c r="AO87" s="179"/>
      <c r="AP87" s="179"/>
      <c r="AQ87" s="67"/>
      <c r="AS87" s="78">
        <f>ROUND(SUM(AS88:AS89),2)</f>
        <v>0</v>
      </c>
      <c r="AT87" s="79">
        <f>ROUND(SUM(AV87:AW87),2)</f>
        <v>0</v>
      </c>
      <c r="AU87" s="80">
        <f>ROUND(SUM(AU88:AU89),5)</f>
        <v>13.94136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ROUND(SUM(AZ88:AZ89),2)</f>
        <v>0</v>
      </c>
      <c r="BA87" s="79">
        <f>ROUND(SUM(BA88:BA89),2)</f>
        <v>0</v>
      </c>
      <c r="BB87" s="79">
        <f>ROUND(SUM(BB88:BB89),2)</f>
        <v>0</v>
      </c>
      <c r="BC87" s="79">
        <f>ROUND(SUM(BC88:BC89),2)</f>
        <v>0</v>
      </c>
      <c r="BD87" s="81">
        <f>ROUND(SUM(BD88:BD89),2)</f>
        <v>0</v>
      </c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16.5" customHeight="1" x14ac:dyDescent="0.35">
      <c r="A88" s="84" t="s">
        <v>75</v>
      </c>
      <c r="B88" s="85"/>
      <c r="C88" s="86"/>
      <c r="D88" s="177" t="s">
        <v>76</v>
      </c>
      <c r="E88" s="177"/>
      <c r="F88" s="177"/>
      <c r="G88" s="177"/>
      <c r="H88" s="177"/>
      <c r="I88" s="87"/>
      <c r="J88" s="177" t="s">
        <v>77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80">
        <f>'SO-01 - Multifunkčné ihrisko'!M30</f>
        <v>0</v>
      </c>
      <c r="AH88" s="181"/>
      <c r="AI88" s="181"/>
      <c r="AJ88" s="181"/>
      <c r="AK88" s="181"/>
      <c r="AL88" s="181"/>
      <c r="AM88" s="181"/>
      <c r="AN88" s="180">
        <f>SUM(AG88,AT88)</f>
        <v>0</v>
      </c>
      <c r="AO88" s="181"/>
      <c r="AP88" s="181"/>
      <c r="AQ88" s="88"/>
      <c r="AS88" s="89">
        <f>'SO-01 - Multifunkčné ihrisko'!M28</f>
        <v>0</v>
      </c>
      <c r="AT88" s="90">
        <f>ROUND(SUM(AV88:AW88),2)</f>
        <v>0</v>
      </c>
      <c r="AU88" s="91">
        <f>'SO-01 - Multifunkčné ihrisko'!W122</f>
        <v>13.941360000000001</v>
      </c>
      <c r="AV88" s="90">
        <f>'SO-01 - Multifunkčné ihrisko'!M32</f>
        <v>0</v>
      </c>
      <c r="AW88" s="90">
        <f>'SO-01 - Multifunkčné ihrisko'!M33</f>
        <v>0</v>
      </c>
      <c r="AX88" s="90">
        <f>'SO-01 - Multifunkčné ihrisko'!M34</f>
        <v>0</v>
      </c>
      <c r="AY88" s="90">
        <f>'SO-01 - Multifunkčné ihrisko'!M35</f>
        <v>0</v>
      </c>
      <c r="AZ88" s="90">
        <f>'SO-01 - Multifunkčné ihrisko'!H32</f>
        <v>0</v>
      </c>
      <c r="BA88" s="90">
        <f>'SO-01 - Multifunkčné ihrisko'!H33</f>
        <v>0</v>
      </c>
      <c r="BB88" s="90">
        <f>'SO-01 - Multifunkčné ihrisko'!H34</f>
        <v>0</v>
      </c>
      <c r="BC88" s="90">
        <f>'SO-01 - Multifunkčné ihrisko'!H35</f>
        <v>0</v>
      </c>
      <c r="BD88" s="92">
        <f>'SO-01 - Multifunkčné ihrisko'!H36</f>
        <v>0</v>
      </c>
      <c r="BT88" s="93" t="s">
        <v>78</v>
      </c>
      <c r="BV88" s="93" t="s">
        <v>72</v>
      </c>
      <c r="BW88" s="93" t="s">
        <v>79</v>
      </c>
      <c r="BX88" s="93" t="s">
        <v>73</v>
      </c>
    </row>
    <row r="89" spans="1:76" s="5" customFormat="1" ht="16.5" customHeight="1" x14ac:dyDescent="0.35">
      <c r="A89" s="84" t="s">
        <v>75</v>
      </c>
      <c r="B89" s="85"/>
      <c r="C89" s="86"/>
      <c r="D89" s="177" t="s">
        <v>80</v>
      </c>
      <c r="E89" s="177"/>
      <c r="F89" s="177"/>
      <c r="G89" s="177"/>
      <c r="H89" s="177"/>
      <c r="I89" s="87"/>
      <c r="J89" s="177" t="s">
        <v>81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80">
        <f>'2 - Elektromontáže a osve...'!M30</f>
        <v>0</v>
      </c>
      <c r="AH89" s="181"/>
      <c r="AI89" s="181"/>
      <c r="AJ89" s="181"/>
      <c r="AK89" s="181"/>
      <c r="AL89" s="181"/>
      <c r="AM89" s="181"/>
      <c r="AN89" s="180">
        <f>SUM(AG89,AT89)</f>
        <v>0</v>
      </c>
      <c r="AO89" s="181"/>
      <c r="AP89" s="181"/>
      <c r="AQ89" s="88"/>
      <c r="AS89" s="94">
        <f>'2 - Elektromontáže a osve...'!M28</f>
        <v>0</v>
      </c>
      <c r="AT89" s="95">
        <f>ROUND(SUM(AV89:AW89),2)</f>
        <v>0</v>
      </c>
      <c r="AU89" s="96">
        <f>'2 - Elektromontáže a osve...'!W114</f>
        <v>0</v>
      </c>
      <c r="AV89" s="95">
        <f>'2 - Elektromontáže a osve...'!M32</f>
        <v>0</v>
      </c>
      <c r="AW89" s="95">
        <f>'2 - Elektromontáže a osve...'!M33</f>
        <v>0</v>
      </c>
      <c r="AX89" s="95">
        <f>'2 - Elektromontáže a osve...'!M34</f>
        <v>0</v>
      </c>
      <c r="AY89" s="95">
        <f>'2 - Elektromontáže a osve...'!M35</f>
        <v>0</v>
      </c>
      <c r="AZ89" s="95">
        <f>'2 - Elektromontáže a osve...'!H32</f>
        <v>0</v>
      </c>
      <c r="BA89" s="95">
        <f>'2 - Elektromontáže a osve...'!H33</f>
        <v>0</v>
      </c>
      <c r="BB89" s="95">
        <f>'2 - Elektromontáže a osve...'!H34</f>
        <v>0</v>
      </c>
      <c r="BC89" s="95">
        <f>'2 - Elektromontáže a osve...'!H35</f>
        <v>0</v>
      </c>
      <c r="BD89" s="97">
        <f>'2 - Elektromontáže a osve...'!H36</f>
        <v>0</v>
      </c>
      <c r="BT89" s="93" t="s">
        <v>78</v>
      </c>
      <c r="BV89" s="93" t="s">
        <v>72</v>
      </c>
      <c r="BW89" s="93" t="s">
        <v>82</v>
      </c>
      <c r="BX89" s="93" t="s">
        <v>73</v>
      </c>
    </row>
    <row r="90" spans="1:76" x14ac:dyDescent="0.35">
      <c r="B90" s="2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3"/>
    </row>
    <row r="91" spans="1:76" s="1" customFormat="1" ht="30" customHeight="1" x14ac:dyDescent="0.35">
      <c r="B91" s="31"/>
      <c r="C91" s="76" t="s">
        <v>83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79">
        <v>0</v>
      </c>
      <c r="AH91" s="179"/>
      <c r="AI91" s="179"/>
      <c r="AJ91" s="179"/>
      <c r="AK91" s="179"/>
      <c r="AL91" s="179"/>
      <c r="AM91" s="179"/>
      <c r="AN91" s="179">
        <v>0</v>
      </c>
      <c r="AO91" s="179"/>
      <c r="AP91" s="179"/>
      <c r="AQ91" s="33"/>
      <c r="AS91" s="72" t="s">
        <v>84</v>
      </c>
      <c r="AT91" s="73" t="s">
        <v>85</v>
      </c>
      <c r="AU91" s="73" t="s">
        <v>34</v>
      </c>
      <c r="AV91" s="74" t="s">
        <v>57</v>
      </c>
    </row>
    <row r="92" spans="1:76" s="1" customFormat="1" ht="10.9" customHeight="1" x14ac:dyDescent="0.3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3"/>
      <c r="AS92" s="98"/>
      <c r="AT92" s="52"/>
      <c r="AU92" s="52"/>
      <c r="AV92" s="54"/>
    </row>
    <row r="93" spans="1:76" s="1" customFormat="1" ht="30" customHeight="1" x14ac:dyDescent="0.35">
      <c r="B93" s="31"/>
      <c r="C93" s="99" t="s">
        <v>86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82">
        <f>ROUND(AG87+AG91,2)</f>
        <v>0</v>
      </c>
      <c r="AH93" s="182"/>
      <c r="AI93" s="182"/>
      <c r="AJ93" s="182"/>
      <c r="AK93" s="182"/>
      <c r="AL93" s="182"/>
      <c r="AM93" s="182"/>
      <c r="AN93" s="182">
        <f>AN87+AN91</f>
        <v>0</v>
      </c>
      <c r="AO93" s="182"/>
      <c r="AP93" s="182"/>
      <c r="AQ93" s="33"/>
    </row>
    <row r="94" spans="1:76" s="1" customFormat="1" ht="7" customHeight="1" x14ac:dyDescent="0.35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7"/>
    </row>
  </sheetData>
  <mergeCells count="49">
    <mergeCell ref="AG91:AM91"/>
    <mergeCell ref="AN91:AP91"/>
    <mergeCell ref="AG93:AM93"/>
    <mergeCell ref="AN93:AP93"/>
    <mergeCell ref="AR2:BE2"/>
    <mergeCell ref="AN89:AP89"/>
    <mergeCell ref="AG89:AM89"/>
    <mergeCell ref="AS82:AT84"/>
    <mergeCell ref="AM83:AP83"/>
    <mergeCell ref="AK26:AO26"/>
    <mergeCell ref="AK27:AO27"/>
    <mergeCell ref="AK29:AO29"/>
    <mergeCell ref="D89:H89"/>
    <mergeCell ref="J89:AF89"/>
    <mergeCell ref="AG87:AM87"/>
    <mergeCell ref="AN87:AP87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SO-01 - Multifunkčné ihrisko'!C2" display="/" xr:uid="{00000000-0004-0000-0000-000002000000}"/>
    <hyperlink ref="A89" location="'2 - Elektromontáže a osve...'!C2" display="/" xr:uid="{00000000-0004-0000-00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10"/>
  <sheetViews>
    <sheetView showGridLines="0" tabSelected="1" workbookViewId="0">
      <pane ySplit="1" topLeftCell="A203" activePane="bottomLeft" state="frozen"/>
      <selection pane="bottomLeft" activeCell="K207" sqref="K207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 x14ac:dyDescent="0.35">
      <c r="A1" s="101"/>
      <c r="B1" s="11"/>
      <c r="C1" s="11"/>
      <c r="D1" s="12" t="s">
        <v>1</v>
      </c>
      <c r="E1" s="11"/>
      <c r="F1" s="13" t="s">
        <v>87</v>
      </c>
      <c r="G1" s="13"/>
      <c r="H1" s="214" t="s">
        <v>88</v>
      </c>
      <c r="I1" s="214"/>
      <c r="J1" s="214"/>
      <c r="K1" s="214"/>
      <c r="L1" s="13" t="s">
        <v>89</v>
      </c>
      <c r="M1" s="11"/>
      <c r="N1" s="11"/>
      <c r="O1" s="12" t="s">
        <v>90</v>
      </c>
      <c r="P1" s="11"/>
      <c r="Q1" s="11"/>
      <c r="R1" s="11"/>
      <c r="S1" s="13" t="s">
        <v>91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7" customHeight="1" x14ac:dyDescent="0.35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83" t="s">
        <v>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8" t="s">
        <v>79</v>
      </c>
    </row>
    <row r="3" spans="1:66" ht="7" customHeight="1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7" customHeight="1" x14ac:dyDescent="0.35">
      <c r="B4" s="22"/>
      <c r="C4" s="160" t="s">
        <v>92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23"/>
      <c r="T4" s="17" t="s">
        <v>12</v>
      </c>
      <c r="AT4" s="18" t="s">
        <v>6</v>
      </c>
    </row>
    <row r="5" spans="1:66" ht="7" customHeight="1" x14ac:dyDescent="0.35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4" customHeight="1" x14ac:dyDescent="0.35">
      <c r="B6" s="22"/>
      <c r="C6" s="24"/>
      <c r="D6" s="28" t="s">
        <v>15</v>
      </c>
      <c r="E6" s="24"/>
      <c r="F6" s="192" t="str">
        <f>'Rekapitulácia stavby'!K6</f>
        <v>Evanielicka škola MARTIN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4"/>
      <c r="R6" s="23"/>
    </row>
    <row r="7" spans="1:66" s="1" customFormat="1" ht="32.9" customHeight="1" x14ac:dyDescent="0.35">
      <c r="B7" s="31"/>
      <c r="C7" s="32"/>
      <c r="D7" s="27" t="s">
        <v>93</v>
      </c>
      <c r="E7" s="32"/>
      <c r="F7" s="164" t="s">
        <v>94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2"/>
      <c r="R7" s="33"/>
    </row>
    <row r="8" spans="1:66" s="1" customFormat="1" ht="14.5" customHeight="1" x14ac:dyDescent="0.35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5" customHeight="1" x14ac:dyDescent="0.35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195">
        <f>'Rekapitulácia stavby'!AN8</f>
        <v>0</v>
      </c>
      <c r="P9" s="195"/>
      <c r="Q9" s="32"/>
      <c r="R9" s="33"/>
    </row>
    <row r="10" spans="1:66" s="1" customFormat="1" ht="10.9" customHeight="1" x14ac:dyDescent="0.3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5" customHeight="1" x14ac:dyDescent="0.35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62" t="str">
        <f>IF('Rekapitulácia stavby'!AN10="","",'Rekapitulácia stavby'!AN10)</f>
        <v/>
      </c>
      <c r="P11" s="162"/>
      <c r="Q11" s="32"/>
      <c r="R11" s="33"/>
    </row>
    <row r="12" spans="1:66" s="1" customFormat="1" ht="18" customHeight="1" x14ac:dyDescent="0.35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62" t="str">
        <f>IF('Rekapitulácia stavby'!AN11="","",'Rekapitulácia stavby'!AN11)</f>
        <v/>
      </c>
      <c r="P12" s="162"/>
      <c r="Q12" s="32"/>
      <c r="R12" s="33"/>
    </row>
    <row r="13" spans="1:66" s="1" customFormat="1" ht="7" customHeight="1" x14ac:dyDescent="0.3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5" customHeight="1" x14ac:dyDescent="0.35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62" t="str">
        <f>IF('Rekapitulácia stavby'!AN13="","",'Rekapitulácia stavby'!AN13)</f>
        <v/>
      </c>
      <c r="P14" s="162"/>
      <c r="Q14" s="32"/>
      <c r="R14" s="33"/>
    </row>
    <row r="15" spans="1:66" s="1" customFormat="1" ht="18" customHeight="1" x14ac:dyDescent="0.35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62" t="str">
        <f>IF('Rekapitulácia stavby'!AN14="","",'Rekapitulácia stavby'!AN14)</f>
        <v/>
      </c>
      <c r="P15" s="162"/>
      <c r="Q15" s="32"/>
      <c r="R15" s="33"/>
    </row>
    <row r="16" spans="1:66" s="1" customFormat="1" ht="7" customHeight="1" x14ac:dyDescent="0.3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5" customHeight="1" x14ac:dyDescent="0.35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62" t="str">
        <f>IF('Rekapitulácia stavby'!AN16="","",'Rekapitulácia stavby'!AN16)</f>
        <v/>
      </c>
      <c r="P17" s="162"/>
      <c r="Q17" s="32"/>
      <c r="R17" s="33"/>
    </row>
    <row r="18" spans="2:18" s="1" customFormat="1" ht="18" customHeight="1" x14ac:dyDescent="0.35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62" t="str">
        <f>IF('Rekapitulácia stavby'!AN17="","",'Rekapitulácia stavby'!AN17)</f>
        <v/>
      </c>
      <c r="P18" s="162"/>
      <c r="Q18" s="32"/>
      <c r="R18" s="33"/>
    </row>
    <row r="19" spans="2:18" s="1" customFormat="1" ht="7" customHeight="1" x14ac:dyDescent="0.3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5" customHeight="1" x14ac:dyDescent="0.35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62" t="str">
        <f>IF('Rekapitulácia stavby'!AN19="","",'Rekapitulácia stavby'!AN19)</f>
        <v/>
      </c>
      <c r="P20" s="162"/>
      <c r="Q20" s="32"/>
      <c r="R20" s="33"/>
    </row>
    <row r="21" spans="2:18" s="1" customFormat="1" ht="18" customHeight="1" x14ac:dyDescent="0.35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62" t="str">
        <f>IF('Rekapitulácia stavby'!AN20="","",'Rekapitulácia stavby'!AN20)</f>
        <v/>
      </c>
      <c r="P21" s="162"/>
      <c r="Q21" s="32"/>
      <c r="R21" s="33"/>
    </row>
    <row r="22" spans="2:18" s="1" customFormat="1" ht="7" customHeight="1" x14ac:dyDescent="0.3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5" customHeight="1" x14ac:dyDescent="0.35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 x14ac:dyDescent="0.35">
      <c r="B24" s="31"/>
      <c r="C24" s="32"/>
      <c r="D24" s="32"/>
      <c r="E24" s="165" t="s">
        <v>5</v>
      </c>
      <c r="F24" s="165"/>
      <c r="G24" s="165"/>
      <c r="H24" s="165"/>
      <c r="I24" s="165"/>
      <c r="J24" s="165"/>
      <c r="K24" s="165"/>
      <c r="L24" s="165"/>
      <c r="M24" s="32"/>
      <c r="N24" s="32"/>
      <c r="O24" s="32"/>
      <c r="P24" s="32"/>
      <c r="Q24" s="32"/>
      <c r="R24" s="33"/>
    </row>
    <row r="25" spans="2:18" s="1" customFormat="1" ht="7" customHeight="1" x14ac:dyDescent="0.3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7" customHeight="1" x14ac:dyDescent="0.35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5" customHeight="1" x14ac:dyDescent="0.35">
      <c r="B27" s="31"/>
      <c r="C27" s="32"/>
      <c r="D27" s="102" t="s">
        <v>95</v>
      </c>
      <c r="E27" s="32"/>
      <c r="F27" s="32"/>
      <c r="G27" s="32"/>
      <c r="H27" s="32"/>
      <c r="I27" s="32"/>
      <c r="J27" s="32"/>
      <c r="K27" s="32"/>
      <c r="L27" s="32"/>
      <c r="M27" s="189">
        <f>N88</f>
        <v>0</v>
      </c>
      <c r="N27" s="189"/>
      <c r="O27" s="189"/>
      <c r="P27" s="189"/>
      <c r="Q27" s="32"/>
      <c r="R27" s="33"/>
    </row>
    <row r="28" spans="2:18" s="1" customFormat="1" ht="14.5" customHeight="1" x14ac:dyDescent="0.35">
      <c r="B28" s="31"/>
      <c r="C28" s="32"/>
      <c r="D28" s="30" t="s">
        <v>96</v>
      </c>
      <c r="E28" s="32"/>
      <c r="F28" s="32"/>
      <c r="G28" s="32"/>
      <c r="H28" s="32"/>
      <c r="I28" s="32"/>
      <c r="J28" s="32"/>
      <c r="K28" s="32"/>
      <c r="L28" s="32"/>
      <c r="M28" s="189">
        <f>N103</f>
        <v>0</v>
      </c>
      <c r="N28" s="189"/>
      <c r="O28" s="189"/>
      <c r="P28" s="189"/>
      <c r="Q28" s="32"/>
      <c r="R28" s="33"/>
    </row>
    <row r="29" spans="2:18" s="1" customFormat="1" ht="7" customHeight="1" x14ac:dyDescent="0.3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4" customHeight="1" x14ac:dyDescent="0.35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196">
        <f>ROUND(M27+M28,2)</f>
        <v>0</v>
      </c>
      <c r="N30" s="194"/>
      <c r="O30" s="194"/>
      <c r="P30" s="194"/>
      <c r="Q30" s="32"/>
      <c r="R30" s="33"/>
    </row>
    <row r="31" spans="2:18" s="1" customFormat="1" ht="7" customHeight="1" x14ac:dyDescent="0.35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5" customHeight="1" x14ac:dyDescent="0.35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197">
        <f>ROUND((SUM(BE103:BE104)+SUM(BE122:BE209)), 2)</f>
        <v>0</v>
      </c>
      <c r="I32" s="194"/>
      <c r="J32" s="194"/>
      <c r="K32" s="32"/>
      <c r="L32" s="32"/>
      <c r="M32" s="197">
        <f>ROUND(ROUND((SUM(BE103:BE104)+SUM(BE122:BE209)), 2)*F32, 2)</f>
        <v>0</v>
      </c>
      <c r="N32" s="194"/>
      <c r="O32" s="194"/>
      <c r="P32" s="194"/>
      <c r="Q32" s="32"/>
      <c r="R32" s="33"/>
    </row>
    <row r="33" spans="2:18" s="1" customFormat="1" ht="14.5" customHeight="1" x14ac:dyDescent="0.35">
      <c r="B33" s="31"/>
      <c r="C33" s="32"/>
      <c r="D33" s="32"/>
      <c r="E33" s="38" t="s">
        <v>37</v>
      </c>
      <c r="F33" s="39">
        <v>0.2</v>
      </c>
      <c r="G33" s="104" t="s">
        <v>36</v>
      </c>
      <c r="H33" s="197">
        <f>ROUND((SUM(BF103:BF104)+SUM(BF122:BF209)), 2)</f>
        <v>0</v>
      </c>
      <c r="I33" s="194"/>
      <c r="J33" s="194"/>
      <c r="K33" s="32"/>
      <c r="L33" s="32"/>
      <c r="M33" s="197">
        <f>ROUND(ROUND((SUM(BF103:BF104)+SUM(BF122:BF209)), 2)*F33, 2)</f>
        <v>0</v>
      </c>
      <c r="N33" s="194"/>
      <c r="O33" s="194"/>
      <c r="P33" s="194"/>
      <c r="Q33" s="32"/>
      <c r="R33" s="33"/>
    </row>
    <row r="34" spans="2:18" s="1" customFormat="1" ht="14.5" hidden="1" customHeight="1" x14ac:dyDescent="0.35">
      <c r="B34" s="31"/>
      <c r="C34" s="32"/>
      <c r="D34" s="32"/>
      <c r="E34" s="38" t="s">
        <v>38</v>
      </c>
      <c r="F34" s="39">
        <v>0.2</v>
      </c>
      <c r="G34" s="104" t="s">
        <v>36</v>
      </c>
      <c r="H34" s="197">
        <f>ROUND((SUM(BG103:BG104)+SUM(BG122:BG209)), 2)</f>
        <v>0</v>
      </c>
      <c r="I34" s="194"/>
      <c r="J34" s="194"/>
      <c r="K34" s="32"/>
      <c r="L34" s="32"/>
      <c r="M34" s="197">
        <v>0</v>
      </c>
      <c r="N34" s="194"/>
      <c r="O34" s="194"/>
      <c r="P34" s="194"/>
      <c r="Q34" s="32"/>
      <c r="R34" s="33"/>
    </row>
    <row r="35" spans="2:18" s="1" customFormat="1" ht="14.5" hidden="1" customHeight="1" x14ac:dyDescent="0.35">
      <c r="B35" s="31"/>
      <c r="C35" s="32"/>
      <c r="D35" s="32"/>
      <c r="E35" s="38" t="s">
        <v>39</v>
      </c>
      <c r="F35" s="39">
        <v>0.2</v>
      </c>
      <c r="G35" s="104" t="s">
        <v>36</v>
      </c>
      <c r="H35" s="197">
        <f>ROUND((SUM(BH103:BH104)+SUM(BH122:BH209)), 2)</f>
        <v>0</v>
      </c>
      <c r="I35" s="194"/>
      <c r="J35" s="194"/>
      <c r="K35" s="32"/>
      <c r="L35" s="32"/>
      <c r="M35" s="197">
        <v>0</v>
      </c>
      <c r="N35" s="194"/>
      <c r="O35" s="194"/>
      <c r="P35" s="194"/>
      <c r="Q35" s="32"/>
      <c r="R35" s="33"/>
    </row>
    <row r="36" spans="2:18" s="1" customFormat="1" ht="14.5" hidden="1" customHeight="1" x14ac:dyDescent="0.35">
      <c r="B36" s="31"/>
      <c r="C36" s="32"/>
      <c r="D36" s="32"/>
      <c r="E36" s="38" t="s">
        <v>40</v>
      </c>
      <c r="F36" s="39">
        <v>0</v>
      </c>
      <c r="G36" s="104" t="s">
        <v>36</v>
      </c>
      <c r="H36" s="197">
        <f>ROUND((SUM(BI103:BI104)+SUM(BI122:BI209)), 2)</f>
        <v>0</v>
      </c>
      <c r="I36" s="194"/>
      <c r="J36" s="194"/>
      <c r="K36" s="32"/>
      <c r="L36" s="32"/>
      <c r="M36" s="197">
        <v>0</v>
      </c>
      <c r="N36" s="194"/>
      <c r="O36" s="194"/>
      <c r="P36" s="194"/>
      <c r="Q36" s="32"/>
      <c r="R36" s="33"/>
    </row>
    <row r="37" spans="2:18" s="1" customFormat="1" ht="7" customHeight="1" x14ac:dyDescent="0.3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4" customHeight="1" x14ac:dyDescent="0.35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198">
        <f>SUM(M30:M36)</f>
        <v>0</v>
      </c>
      <c r="M38" s="198"/>
      <c r="N38" s="198"/>
      <c r="O38" s="198"/>
      <c r="P38" s="199"/>
      <c r="Q38" s="100"/>
      <c r="R38" s="33"/>
    </row>
    <row r="39" spans="2:18" s="1" customFormat="1" ht="14.5" customHeight="1" x14ac:dyDescent="0.3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5" customHeight="1" x14ac:dyDescent="0.3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x14ac:dyDescent="0.3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x14ac:dyDescent="0.3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x14ac:dyDescent="0.3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x14ac:dyDescent="0.3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x14ac:dyDescent="0.3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x14ac:dyDescent="0.3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x14ac:dyDescent="0.3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x14ac:dyDescent="0.3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x14ac:dyDescent="0.3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.5" x14ac:dyDescent="0.3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x14ac:dyDescent="0.3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x14ac:dyDescent="0.3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x14ac:dyDescent="0.3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x14ac:dyDescent="0.3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x14ac:dyDescent="0.3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x14ac:dyDescent="0.3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x14ac:dyDescent="0.3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.5" x14ac:dyDescent="0.3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x14ac:dyDescent="0.3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.5" x14ac:dyDescent="0.3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x14ac:dyDescent="0.3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x14ac:dyDescent="0.3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x14ac:dyDescent="0.3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x14ac:dyDescent="0.3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x14ac:dyDescent="0.3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x14ac:dyDescent="0.3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x14ac:dyDescent="0.3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.5" x14ac:dyDescent="0.3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5" customHeight="1" x14ac:dyDescent="0.3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7" customHeight="1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7" customHeight="1" x14ac:dyDescent="0.35">
      <c r="B76" s="31"/>
      <c r="C76" s="160" t="s">
        <v>97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33"/>
    </row>
    <row r="77" spans="2:18" s="1" customFormat="1" ht="7" customHeight="1" x14ac:dyDescent="0.3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5">
      <c r="B78" s="31"/>
      <c r="C78" s="28" t="s">
        <v>15</v>
      </c>
      <c r="D78" s="32"/>
      <c r="E78" s="32"/>
      <c r="F78" s="192" t="str">
        <f>F6</f>
        <v>Evanielicka škola MARTIN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2"/>
      <c r="R78" s="33"/>
    </row>
    <row r="79" spans="2:18" s="1" customFormat="1" ht="37" customHeight="1" x14ac:dyDescent="0.35">
      <c r="B79" s="31"/>
      <c r="C79" s="65" t="s">
        <v>93</v>
      </c>
      <c r="D79" s="32"/>
      <c r="E79" s="32"/>
      <c r="F79" s="174" t="str">
        <f>F7</f>
        <v>SO-01 - Multifunkčné ihrisko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2"/>
      <c r="R79" s="33"/>
    </row>
    <row r="80" spans="2:18" s="1" customFormat="1" ht="7" customHeight="1" x14ac:dyDescent="0.3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35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195">
        <f>IF(O9="","",O9)</f>
        <v>0</v>
      </c>
      <c r="N81" s="195"/>
      <c r="O81" s="195"/>
      <c r="P81" s="195"/>
      <c r="Q81" s="32"/>
      <c r="R81" s="33"/>
    </row>
    <row r="82" spans="2:47" s="1" customFormat="1" ht="7" customHeight="1" x14ac:dyDescent="0.3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x14ac:dyDescent="0.3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62" t="str">
        <f>E18</f>
        <v xml:space="preserve"> </v>
      </c>
      <c r="N83" s="162"/>
      <c r="O83" s="162"/>
      <c r="P83" s="162"/>
      <c r="Q83" s="162"/>
      <c r="R83" s="33"/>
    </row>
    <row r="84" spans="2:47" s="1" customFormat="1" ht="14.5" customHeight="1" x14ac:dyDescent="0.35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29</v>
      </c>
      <c r="L84" s="32"/>
      <c r="M84" s="162" t="str">
        <f>E21</f>
        <v xml:space="preserve"> </v>
      </c>
      <c r="N84" s="162"/>
      <c r="O84" s="162"/>
      <c r="P84" s="162"/>
      <c r="Q84" s="162"/>
      <c r="R84" s="33"/>
    </row>
    <row r="85" spans="2:47" s="1" customFormat="1" ht="10.4" customHeight="1" x14ac:dyDescent="0.3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35">
      <c r="B86" s="31"/>
      <c r="C86" s="200" t="s">
        <v>98</v>
      </c>
      <c r="D86" s="201"/>
      <c r="E86" s="201"/>
      <c r="F86" s="201"/>
      <c r="G86" s="201"/>
      <c r="H86" s="100"/>
      <c r="I86" s="100"/>
      <c r="J86" s="100"/>
      <c r="K86" s="100"/>
      <c r="L86" s="100"/>
      <c r="M86" s="100"/>
      <c r="N86" s="200" t="s">
        <v>99</v>
      </c>
      <c r="O86" s="201"/>
      <c r="P86" s="201"/>
      <c r="Q86" s="201"/>
      <c r="R86" s="33"/>
    </row>
    <row r="87" spans="2:47" s="1" customFormat="1" ht="10.4" customHeight="1" x14ac:dyDescent="0.3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5">
      <c r="B88" s="31"/>
      <c r="C88" s="108" t="s">
        <v>100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9">
        <f>N122</f>
        <v>0</v>
      </c>
      <c r="O88" s="202"/>
      <c r="P88" s="202"/>
      <c r="Q88" s="202"/>
      <c r="R88" s="33"/>
      <c r="AU88" s="18" t="s">
        <v>101</v>
      </c>
    </row>
    <row r="89" spans="2:47" s="6" customFormat="1" ht="25" customHeight="1" x14ac:dyDescent="0.35">
      <c r="B89" s="109"/>
      <c r="C89" s="110"/>
      <c r="D89" s="111" t="s">
        <v>102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3">
        <f>N123</f>
        <v>0</v>
      </c>
      <c r="O89" s="204"/>
      <c r="P89" s="204"/>
      <c r="Q89" s="204"/>
      <c r="R89" s="112"/>
    </row>
    <row r="90" spans="2:47" s="7" customFormat="1" ht="19.899999999999999" customHeight="1" x14ac:dyDescent="0.35">
      <c r="B90" s="113"/>
      <c r="C90" s="114"/>
      <c r="D90" s="115" t="s">
        <v>103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5">
        <f>N124</f>
        <v>0</v>
      </c>
      <c r="O90" s="206"/>
      <c r="P90" s="206"/>
      <c r="Q90" s="206"/>
      <c r="R90" s="116"/>
    </row>
    <row r="91" spans="2:47" s="7" customFormat="1" ht="19.899999999999999" customHeight="1" x14ac:dyDescent="0.35">
      <c r="B91" s="113"/>
      <c r="C91" s="114"/>
      <c r="D91" s="115" t="s">
        <v>104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5">
        <f>N140</f>
        <v>0</v>
      </c>
      <c r="O91" s="206"/>
      <c r="P91" s="206"/>
      <c r="Q91" s="206"/>
      <c r="R91" s="116"/>
    </row>
    <row r="92" spans="2:47" s="7" customFormat="1" ht="19.899999999999999" customHeight="1" x14ac:dyDescent="0.35">
      <c r="B92" s="113"/>
      <c r="C92" s="114"/>
      <c r="D92" s="115" t="s">
        <v>105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5">
        <f>N152</f>
        <v>0</v>
      </c>
      <c r="O92" s="206"/>
      <c r="P92" s="206"/>
      <c r="Q92" s="206"/>
      <c r="R92" s="116"/>
    </row>
    <row r="93" spans="2:47" s="7" customFormat="1" ht="19.899999999999999" customHeight="1" x14ac:dyDescent="0.35">
      <c r="B93" s="113"/>
      <c r="C93" s="114"/>
      <c r="D93" s="115" t="s">
        <v>106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5">
        <f>N168</f>
        <v>0</v>
      </c>
      <c r="O93" s="206"/>
      <c r="P93" s="206"/>
      <c r="Q93" s="206"/>
      <c r="R93" s="116"/>
    </row>
    <row r="94" spans="2:47" s="7" customFormat="1" ht="19.899999999999999" customHeight="1" x14ac:dyDescent="0.35">
      <c r="B94" s="113"/>
      <c r="C94" s="114"/>
      <c r="D94" s="115" t="s">
        <v>107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5">
        <f>N171</f>
        <v>0</v>
      </c>
      <c r="O94" s="206"/>
      <c r="P94" s="206"/>
      <c r="Q94" s="206"/>
      <c r="R94" s="116"/>
    </row>
    <row r="95" spans="2:47" s="7" customFormat="1" ht="19.899999999999999" customHeight="1" x14ac:dyDescent="0.35">
      <c r="B95" s="113"/>
      <c r="C95" s="114"/>
      <c r="D95" s="115" t="s">
        <v>108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5">
        <f>N180</f>
        <v>0</v>
      </c>
      <c r="O95" s="206"/>
      <c r="P95" s="206"/>
      <c r="Q95" s="206"/>
      <c r="R95" s="116"/>
    </row>
    <row r="96" spans="2:47" s="7" customFormat="1" ht="19.899999999999999" customHeight="1" x14ac:dyDescent="0.35">
      <c r="B96" s="113"/>
      <c r="C96" s="114"/>
      <c r="D96" s="115" t="s">
        <v>109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5">
        <f>N184</f>
        <v>0</v>
      </c>
      <c r="O96" s="206"/>
      <c r="P96" s="206"/>
      <c r="Q96" s="206"/>
      <c r="R96" s="116"/>
    </row>
    <row r="97" spans="2:21" s="7" customFormat="1" ht="19.899999999999999" customHeight="1" x14ac:dyDescent="0.35">
      <c r="B97" s="113"/>
      <c r="C97" s="114"/>
      <c r="D97" s="115" t="s">
        <v>110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5">
        <f>N191</f>
        <v>0</v>
      </c>
      <c r="O97" s="206"/>
      <c r="P97" s="206"/>
      <c r="Q97" s="206"/>
      <c r="R97" s="116"/>
    </row>
    <row r="98" spans="2:21" s="6" customFormat="1" ht="25" customHeight="1" x14ac:dyDescent="0.35">
      <c r="B98" s="109"/>
      <c r="C98" s="110"/>
      <c r="D98" s="111" t="s">
        <v>111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03">
        <f>N193</f>
        <v>0</v>
      </c>
      <c r="O98" s="204"/>
      <c r="P98" s="204"/>
      <c r="Q98" s="204"/>
      <c r="R98" s="112"/>
    </row>
    <row r="99" spans="2:21" s="7" customFormat="1" ht="19.899999999999999" customHeight="1" x14ac:dyDescent="0.35">
      <c r="B99" s="113"/>
      <c r="C99" s="114"/>
      <c r="D99" s="115" t="s">
        <v>112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05">
        <f>N194</f>
        <v>0</v>
      </c>
      <c r="O99" s="206"/>
      <c r="P99" s="206"/>
      <c r="Q99" s="206"/>
      <c r="R99" s="116"/>
    </row>
    <row r="100" spans="2:21" s="7" customFormat="1" ht="19.899999999999999" customHeight="1" x14ac:dyDescent="0.35">
      <c r="B100" s="113"/>
      <c r="C100" s="114"/>
      <c r="D100" s="115" t="s">
        <v>113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05">
        <f>N201</f>
        <v>0</v>
      </c>
      <c r="O100" s="206"/>
      <c r="P100" s="206"/>
      <c r="Q100" s="206"/>
      <c r="R100" s="116"/>
    </row>
    <row r="101" spans="2:21" s="6" customFormat="1" ht="25" customHeight="1" x14ac:dyDescent="0.35">
      <c r="B101" s="109"/>
      <c r="C101" s="110"/>
      <c r="D101" s="111" t="s">
        <v>114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203">
        <f>N207</f>
        <v>0</v>
      </c>
      <c r="O101" s="204"/>
      <c r="P101" s="204"/>
      <c r="Q101" s="204"/>
      <c r="R101" s="112"/>
    </row>
    <row r="102" spans="2:21" s="1" customFormat="1" ht="21.75" customHeight="1" x14ac:dyDescent="0.35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21" s="1" customFormat="1" ht="29.25" customHeight="1" x14ac:dyDescent="0.35">
      <c r="B103" s="31"/>
      <c r="C103" s="108" t="s">
        <v>115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02">
        <v>0</v>
      </c>
      <c r="O103" s="207"/>
      <c r="P103" s="207"/>
      <c r="Q103" s="207"/>
      <c r="R103" s="33"/>
      <c r="T103" s="117"/>
      <c r="U103" s="118" t="s">
        <v>34</v>
      </c>
    </row>
    <row r="104" spans="2:21" s="1" customFormat="1" ht="18" customHeight="1" x14ac:dyDescent="0.3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1" s="1" customFormat="1" ht="29.25" customHeight="1" x14ac:dyDescent="0.35">
      <c r="B105" s="31"/>
      <c r="C105" s="99" t="s">
        <v>86</v>
      </c>
      <c r="D105" s="100"/>
      <c r="E105" s="100"/>
      <c r="F105" s="100"/>
      <c r="G105" s="100"/>
      <c r="H105" s="100"/>
      <c r="I105" s="100"/>
      <c r="J105" s="100"/>
      <c r="K105" s="100"/>
      <c r="L105" s="182">
        <f>ROUND(SUM(N88+N103),2)</f>
        <v>0</v>
      </c>
      <c r="M105" s="182"/>
      <c r="N105" s="182"/>
      <c r="O105" s="182"/>
      <c r="P105" s="182"/>
      <c r="Q105" s="182"/>
      <c r="R105" s="33"/>
    </row>
    <row r="106" spans="2:21" s="1" customFormat="1" ht="7" customHeight="1" x14ac:dyDescent="0.35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21" s="1" customFormat="1" ht="7" customHeight="1" x14ac:dyDescent="0.35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21" s="1" customFormat="1" ht="37" customHeight="1" x14ac:dyDescent="0.35">
      <c r="B111" s="31"/>
      <c r="C111" s="160" t="s">
        <v>116</v>
      </c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33"/>
    </row>
    <row r="112" spans="2:21" s="1" customFormat="1" ht="7" customHeight="1" x14ac:dyDescent="0.35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30" customHeight="1" x14ac:dyDescent="0.35">
      <c r="B113" s="31"/>
      <c r="C113" s="28" t="s">
        <v>15</v>
      </c>
      <c r="D113" s="32"/>
      <c r="E113" s="32"/>
      <c r="F113" s="192" t="str">
        <f>F6</f>
        <v>Evanielicka škola MARTIN</v>
      </c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32"/>
      <c r="R113" s="33"/>
    </row>
    <row r="114" spans="2:65" s="1" customFormat="1" ht="37" customHeight="1" x14ac:dyDescent="0.35">
      <c r="B114" s="31"/>
      <c r="C114" s="65" t="s">
        <v>93</v>
      </c>
      <c r="D114" s="32"/>
      <c r="E114" s="32"/>
      <c r="F114" s="174" t="str">
        <f>F7</f>
        <v>SO-01 - Multifunkčné ihrisko</v>
      </c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32"/>
      <c r="R114" s="33"/>
    </row>
    <row r="115" spans="2:65" s="1" customFormat="1" ht="7" customHeight="1" x14ac:dyDescent="0.3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18" customHeight="1" x14ac:dyDescent="0.35">
      <c r="B116" s="31"/>
      <c r="C116" s="28" t="s">
        <v>19</v>
      </c>
      <c r="D116" s="32"/>
      <c r="E116" s="32"/>
      <c r="F116" s="26" t="str">
        <f>F9</f>
        <v xml:space="preserve"> </v>
      </c>
      <c r="G116" s="32"/>
      <c r="H116" s="32"/>
      <c r="I116" s="32"/>
      <c r="J116" s="32"/>
      <c r="K116" s="28" t="s">
        <v>21</v>
      </c>
      <c r="L116" s="32"/>
      <c r="M116" s="195">
        <f>IF(O9="","",O9)</f>
        <v>0</v>
      </c>
      <c r="N116" s="195"/>
      <c r="O116" s="195"/>
      <c r="P116" s="195"/>
      <c r="Q116" s="32"/>
      <c r="R116" s="33"/>
    </row>
    <row r="117" spans="2:65" s="1" customFormat="1" ht="7" customHeight="1" x14ac:dyDescent="0.35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x14ac:dyDescent="0.35">
      <c r="B118" s="31"/>
      <c r="C118" s="28" t="s">
        <v>22</v>
      </c>
      <c r="D118" s="32"/>
      <c r="E118" s="32"/>
      <c r="F118" s="26" t="str">
        <f>E12</f>
        <v xml:space="preserve"> </v>
      </c>
      <c r="G118" s="32"/>
      <c r="H118" s="32"/>
      <c r="I118" s="32"/>
      <c r="J118" s="32"/>
      <c r="K118" s="28" t="s">
        <v>26</v>
      </c>
      <c r="L118" s="32"/>
      <c r="M118" s="162" t="str">
        <f>E18</f>
        <v xml:space="preserve"> </v>
      </c>
      <c r="N118" s="162"/>
      <c r="O118" s="162"/>
      <c r="P118" s="162"/>
      <c r="Q118" s="162"/>
      <c r="R118" s="33"/>
    </row>
    <row r="119" spans="2:65" s="1" customFormat="1" ht="14.5" customHeight="1" x14ac:dyDescent="0.35">
      <c r="B119" s="31"/>
      <c r="C119" s="28" t="s">
        <v>25</v>
      </c>
      <c r="D119" s="32"/>
      <c r="E119" s="32"/>
      <c r="F119" s="26" t="str">
        <f>IF(E15="","",E15)</f>
        <v xml:space="preserve"> </v>
      </c>
      <c r="G119" s="32"/>
      <c r="H119" s="32"/>
      <c r="I119" s="32"/>
      <c r="J119" s="32"/>
      <c r="K119" s="28" t="s">
        <v>29</v>
      </c>
      <c r="L119" s="32"/>
      <c r="M119" s="162" t="str">
        <f>E21</f>
        <v xml:space="preserve"> </v>
      </c>
      <c r="N119" s="162"/>
      <c r="O119" s="162"/>
      <c r="P119" s="162"/>
      <c r="Q119" s="162"/>
      <c r="R119" s="33"/>
    </row>
    <row r="120" spans="2:65" s="1" customFormat="1" ht="10.4" customHeight="1" x14ac:dyDescent="0.35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8" customFormat="1" ht="29.25" customHeight="1" x14ac:dyDescent="0.35">
      <c r="B121" s="119"/>
      <c r="C121" s="120" t="s">
        <v>117</v>
      </c>
      <c r="D121" s="121" t="s">
        <v>118</v>
      </c>
      <c r="E121" s="121" t="s">
        <v>52</v>
      </c>
      <c r="F121" s="208" t="s">
        <v>119</v>
      </c>
      <c r="G121" s="208"/>
      <c r="H121" s="208"/>
      <c r="I121" s="208"/>
      <c r="J121" s="121" t="s">
        <v>120</v>
      </c>
      <c r="K121" s="121" t="s">
        <v>121</v>
      </c>
      <c r="L121" s="208" t="s">
        <v>122</v>
      </c>
      <c r="M121" s="208"/>
      <c r="N121" s="208" t="s">
        <v>99</v>
      </c>
      <c r="O121" s="208"/>
      <c r="P121" s="208"/>
      <c r="Q121" s="209"/>
      <c r="R121" s="122"/>
      <c r="T121" s="72" t="s">
        <v>123</v>
      </c>
      <c r="U121" s="73" t="s">
        <v>34</v>
      </c>
      <c r="V121" s="73" t="s">
        <v>124</v>
      </c>
      <c r="W121" s="73" t="s">
        <v>125</v>
      </c>
      <c r="X121" s="73" t="s">
        <v>126</v>
      </c>
      <c r="Y121" s="73" t="s">
        <v>127</v>
      </c>
      <c r="Z121" s="73" t="s">
        <v>128</v>
      </c>
      <c r="AA121" s="74" t="s">
        <v>129</v>
      </c>
    </row>
    <row r="122" spans="2:65" s="1" customFormat="1" ht="29.25" customHeight="1" x14ac:dyDescent="0.35">
      <c r="B122" s="31"/>
      <c r="C122" s="76" t="s">
        <v>95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215">
        <f>BK122</f>
        <v>0</v>
      </c>
      <c r="O122" s="216"/>
      <c r="P122" s="216"/>
      <c r="Q122" s="216"/>
      <c r="R122" s="33"/>
      <c r="T122" s="75"/>
      <c r="U122" s="47"/>
      <c r="V122" s="47"/>
      <c r="W122" s="123">
        <f>W123+W193+W207</f>
        <v>13.941360000000001</v>
      </c>
      <c r="X122" s="47"/>
      <c r="Y122" s="123">
        <f>Y123+Y193+Y207</f>
        <v>9.6479999999999997</v>
      </c>
      <c r="Z122" s="47"/>
      <c r="AA122" s="124">
        <f>AA123+AA193+AA207</f>
        <v>0</v>
      </c>
      <c r="AT122" s="18" t="s">
        <v>69</v>
      </c>
      <c r="AU122" s="18" t="s">
        <v>101</v>
      </c>
      <c r="BK122" s="125">
        <f>BK123+BK193+BK207</f>
        <v>0</v>
      </c>
    </row>
    <row r="123" spans="2:65" s="9" customFormat="1" ht="37.4" customHeight="1" x14ac:dyDescent="0.35">
      <c r="B123" s="126"/>
      <c r="C123" s="127"/>
      <c r="D123" s="128" t="s">
        <v>102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217">
        <f>BK123</f>
        <v>0</v>
      </c>
      <c r="O123" s="218"/>
      <c r="P123" s="218"/>
      <c r="Q123" s="218"/>
      <c r="R123" s="129"/>
      <c r="T123" s="130"/>
      <c r="U123" s="127"/>
      <c r="V123" s="127"/>
      <c r="W123" s="131">
        <f>W124+W140+W152+W168+W171+W180+W184+W191</f>
        <v>13.941360000000001</v>
      </c>
      <c r="X123" s="127"/>
      <c r="Y123" s="131">
        <f>Y124+Y140+Y152+Y168+Y171+Y180+Y184+Y191</f>
        <v>9.6479999999999997</v>
      </c>
      <c r="Z123" s="127"/>
      <c r="AA123" s="132">
        <f>AA124+AA140+AA152+AA168+AA171+AA180+AA184+AA191</f>
        <v>0</v>
      </c>
      <c r="AR123" s="133" t="s">
        <v>78</v>
      </c>
      <c r="AT123" s="134" t="s">
        <v>69</v>
      </c>
      <c r="AU123" s="134" t="s">
        <v>70</v>
      </c>
      <c r="AY123" s="133" t="s">
        <v>130</v>
      </c>
      <c r="BK123" s="135">
        <f>BK124+BK140+BK152+BK168+BK171+BK180+BK184+BK191</f>
        <v>0</v>
      </c>
    </row>
    <row r="124" spans="2:65" s="9" customFormat="1" ht="19.899999999999999" customHeight="1" x14ac:dyDescent="0.35">
      <c r="B124" s="126"/>
      <c r="C124" s="127"/>
      <c r="D124" s="136" t="s">
        <v>103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19">
        <f>BK124</f>
        <v>0</v>
      </c>
      <c r="O124" s="220"/>
      <c r="P124" s="220"/>
      <c r="Q124" s="220"/>
      <c r="R124" s="129"/>
      <c r="T124" s="130"/>
      <c r="U124" s="127"/>
      <c r="V124" s="127"/>
      <c r="W124" s="131">
        <f>SUM(W125:W139)</f>
        <v>0</v>
      </c>
      <c r="X124" s="127"/>
      <c r="Y124" s="131">
        <f>SUM(Y125:Y139)</f>
        <v>0</v>
      </c>
      <c r="Z124" s="127"/>
      <c r="AA124" s="132">
        <f>SUM(AA125:AA139)</f>
        <v>0</v>
      </c>
      <c r="AR124" s="133" t="s">
        <v>78</v>
      </c>
      <c r="AT124" s="134" t="s">
        <v>69</v>
      </c>
      <c r="AU124" s="134" t="s">
        <v>78</v>
      </c>
      <c r="AY124" s="133" t="s">
        <v>130</v>
      </c>
      <c r="BK124" s="135">
        <f>SUM(BK125:BK139)</f>
        <v>0</v>
      </c>
    </row>
    <row r="125" spans="2:65" s="1" customFormat="1" ht="38.25" customHeight="1" x14ac:dyDescent="0.35">
      <c r="B125" s="137"/>
      <c r="C125" s="138" t="s">
        <v>78</v>
      </c>
      <c r="D125" s="138" t="s">
        <v>131</v>
      </c>
      <c r="E125" s="139" t="s">
        <v>132</v>
      </c>
      <c r="F125" s="210" t="s">
        <v>133</v>
      </c>
      <c r="G125" s="210"/>
      <c r="H125" s="210"/>
      <c r="I125" s="210"/>
      <c r="J125" s="140" t="s">
        <v>134</v>
      </c>
      <c r="K125" s="141">
        <v>98.837999999999994</v>
      </c>
      <c r="L125" s="211"/>
      <c r="M125" s="211"/>
      <c r="N125" s="211">
        <f t="shared" ref="N125:N139" si="0">ROUND(L125*K125,3)</f>
        <v>0</v>
      </c>
      <c r="O125" s="211"/>
      <c r="P125" s="211"/>
      <c r="Q125" s="211"/>
      <c r="R125" s="142"/>
      <c r="T125" s="143" t="s">
        <v>5</v>
      </c>
      <c r="U125" s="40" t="s">
        <v>37</v>
      </c>
      <c r="V125" s="144">
        <v>0</v>
      </c>
      <c r="W125" s="144">
        <f t="shared" ref="W125:W139" si="1">V125*K125</f>
        <v>0</v>
      </c>
      <c r="X125" s="144">
        <v>0</v>
      </c>
      <c r="Y125" s="144">
        <f t="shared" ref="Y125:Y139" si="2">X125*K125</f>
        <v>0</v>
      </c>
      <c r="Z125" s="144">
        <v>0</v>
      </c>
      <c r="AA125" s="145">
        <f t="shared" ref="AA125:AA139" si="3">Z125*K125</f>
        <v>0</v>
      </c>
      <c r="AR125" s="18" t="s">
        <v>135</v>
      </c>
      <c r="AT125" s="18" t="s">
        <v>131</v>
      </c>
      <c r="AU125" s="18" t="s">
        <v>80</v>
      </c>
      <c r="AY125" s="18" t="s">
        <v>130</v>
      </c>
      <c r="BE125" s="146">
        <f t="shared" ref="BE125:BE139" si="4">IF(U125="základná",N125,0)</f>
        <v>0</v>
      </c>
      <c r="BF125" s="146">
        <f t="shared" ref="BF125:BF139" si="5">IF(U125="znížená",N125,0)</f>
        <v>0</v>
      </c>
      <c r="BG125" s="146">
        <f t="shared" ref="BG125:BG139" si="6">IF(U125="zákl. prenesená",N125,0)</f>
        <v>0</v>
      </c>
      <c r="BH125" s="146">
        <f t="shared" ref="BH125:BH139" si="7">IF(U125="zníž. prenesená",N125,0)</f>
        <v>0</v>
      </c>
      <c r="BI125" s="146">
        <f t="shared" ref="BI125:BI139" si="8">IF(U125="nulová",N125,0)</f>
        <v>0</v>
      </c>
      <c r="BJ125" s="18" t="s">
        <v>80</v>
      </c>
      <c r="BK125" s="147">
        <f t="shared" ref="BK125:BK139" si="9">ROUND(L125*K125,3)</f>
        <v>0</v>
      </c>
      <c r="BL125" s="18" t="s">
        <v>135</v>
      </c>
      <c r="BM125" s="18" t="s">
        <v>136</v>
      </c>
    </row>
    <row r="126" spans="2:65" s="1" customFormat="1" ht="25.5" customHeight="1" x14ac:dyDescent="0.35">
      <c r="B126" s="137"/>
      <c r="C126" s="138" t="s">
        <v>80</v>
      </c>
      <c r="D126" s="138" t="s">
        <v>131</v>
      </c>
      <c r="E126" s="139" t="s">
        <v>137</v>
      </c>
      <c r="F126" s="210" t="s">
        <v>138</v>
      </c>
      <c r="G126" s="210"/>
      <c r="H126" s="210"/>
      <c r="I126" s="210"/>
      <c r="J126" s="140" t="s">
        <v>134</v>
      </c>
      <c r="K126" s="141">
        <v>32.945999999999998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37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135</v>
      </c>
      <c r="AT126" s="18" t="s">
        <v>131</v>
      </c>
      <c r="AU126" s="18" t="s">
        <v>80</v>
      </c>
      <c r="AY126" s="18" t="s">
        <v>130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80</v>
      </c>
      <c r="BK126" s="147">
        <f t="shared" si="9"/>
        <v>0</v>
      </c>
      <c r="BL126" s="18" t="s">
        <v>135</v>
      </c>
      <c r="BM126" s="18" t="s">
        <v>139</v>
      </c>
    </row>
    <row r="127" spans="2:65" s="1" customFormat="1" ht="25.5" customHeight="1" x14ac:dyDescent="0.35">
      <c r="B127" s="137"/>
      <c r="C127" s="138" t="s">
        <v>140</v>
      </c>
      <c r="D127" s="138" t="s">
        <v>131</v>
      </c>
      <c r="E127" s="139" t="s">
        <v>141</v>
      </c>
      <c r="F127" s="210" t="s">
        <v>142</v>
      </c>
      <c r="G127" s="210"/>
      <c r="H127" s="210"/>
      <c r="I127" s="210"/>
      <c r="J127" s="140" t="s">
        <v>134</v>
      </c>
      <c r="K127" s="141">
        <v>32.945999999999998</v>
      </c>
      <c r="L127" s="211"/>
      <c r="M127" s="211"/>
      <c r="N127" s="211">
        <f t="shared" si="0"/>
        <v>0</v>
      </c>
      <c r="O127" s="211"/>
      <c r="P127" s="211"/>
      <c r="Q127" s="211"/>
      <c r="R127" s="142"/>
      <c r="T127" s="143" t="s">
        <v>5</v>
      </c>
      <c r="U127" s="40" t="s">
        <v>37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135</v>
      </c>
      <c r="AT127" s="18" t="s">
        <v>131</v>
      </c>
      <c r="AU127" s="18" t="s">
        <v>80</v>
      </c>
      <c r="AY127" s="18" t="s">
        <v>130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80</v>
      </c>
      <c r="BK127" s="147">
        <f t="shared" si="9"/>
        <v>0</v>
      </c>
      <c r="BL127" s="18" t="s">
        <v>135</v>
      </c>
      <c r="BM127" s="18" t="s">
        <v>143</v>
      </c>
    </row>
    <row r="128" spans="2:65" s="1" customFormat="1" ht="25.5" customHeight="1" x14ac:dyDescent="0.35">
      <c r="B128" s="137"/>
      <c r="C128" s="138" t="s">
        <v>135</v>
      </c>
      <c r="D128" s="138" t="s">
        <v>131</v>
      </c>
      <c r="E128" s="139" t="s">
        <v>144</v>
      </c>
      <c r="F128" s="210" t="s">
        <v>145</v>
      </c>
      <c r="G128" s="210"/>
      <c r="H128" s="210"/>
      <c r="I128" s="210"/>
      <c r="J128" s="140" t="s">
        <v>134</v>
      </c>
      <c r="K128" s="141">
        <v>11.536</v>
      </c>
      <c r="L128" s="211"/>
      <c r="M128" s="211"/>
      <c r="N128" s="211">
        <f t="shared" si="0"/>
        <v>0</v>
      </c>
      <c r="O128" s="211"/>
      <c r="P128" s="211"/>
      <c r="Q128" s="211"/>
      <c r="R128" s="142"/>
      <c r="T128" s="143" t="s">
        <v>5</v>
      </c>
      <c r="U128" s="40" t="s">
        <v>37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135</v>
      </c>
      <c r="AT128" s="18" t="s">
        <v>131</v>
      </c>
      <c r="AU128" s="18" t="s">
        <v>80</v>
      </c>
      <c r="AY128" s="18" t="s">
        <v>130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80</v>
      </c>
      <c r="BK128" s="147">
        <f t="shared" si="9"/>
        <v>0</v>
      </c>
      <c r="BL128" s="18" t="s">
        <v>135</v>
      </c>
      <c r="BM128" s="18" t="s">
        <v>146</v>
      </c>
    </row>
    <row r="129" spans="2:65" s="1" customFormat="1" ht="16.5" customHeight="1" x14ac:dyDescent="0.35">
      <c r="B129" s="137"/>
      <c r="C129" s="138" t="s">
        <v>147</v>
      </c>
      <c r="D129" s="138" t="s">
        <v>131</v>
      </c>
      <c r="E129" s="139" t="s">
        <v>148</v>
      </c>
      <c r="F129" s="210" t="s">
        <v>149</v>
      </c>
      <c r="G129" s="210"/>
      <c r="H129" s="210"/>
      <c r="I129" s="210"/>
      <c r="J129" s="140" t="s">
        <v>134</v>
      </c>
      <c r="K129" s="141">
        <v>11.536</v>
      </c>
      <c r="L129" s="211"/>
      <c r="M129" s="211"/>
      <c r="N129" s="211">
        <f t="shared" si="0"/>
        <v>0</v>
      </c>
      <c r="O129" s="211"/>
      <c r="P129" s="211"/>
      <c r="Q129" s="211"/>
      <c r="R129" s="142"/>
      <c r="T129" s="143" t="s">
        <v>5</v>
      </c>
      <c r="U129" s="40" t="s">
        <v>37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135</v>
      </c>
      <c r="AT129" s="18" t="s">
        <v>131</v>
      </c>
      <c r="AU129" s="18" t="s">
        <v>80</v>
      </c>
      <c r="AY129" s="18" t="s">
        <v>130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80</v>
      </c>
      <c r="BK129" s="147">
        <f t="shared" si="9"/>
        <v>0</v>
      </c>
      <c r="BL129" s="18" t="s">
        <v>135</v>
      </c>
      <c r="BM129" s="18" t="s">
        <v>150</v>
      </c>
    </row>
    <row r="130" spans="2:65" s="1" customFormat="1" ht="25.5" customHeight="1" x14ac:dyDescent="0.35">
      <c r="B130" s="137"/>
      <c r="C130" s="138" t="s">
        <v>151</v>
      </c>
      <c r="D130" s="138" t="s">
        <v>131</v>
      </c>
      <c r="E130" s="139" t="s">
        <v>152</v>
      </c>
      <c r="F130" s="210" t="s">
        <v>153</v>
      </c>
      <c r="G130" s="210"/>
      <c r="H130" s="210"/>
      <c r="I130" s="210"/>
      <c r="J130" s="140" t="s">
        <v>134</v>
      </c>
      <c r="K130" s="141">
        <v>30.38</v>
      </c>
      <c r="L130" s="211"/>
      <c r="M130" s="211"/>
      <c r="N130" s="211">
        <f t="shared" si="0"/>
        <v>0</v>
      </c>
      <c r="O130" s="211"/>
      <c r="P130" s="211"/>
      <c r="Q130" s="211"/>
      <c r="R130" s="142"/>
      <c r="T130" s="143" t="s">
        <v>5</v>
      </c>
      <c r="U130" s="40" t="s">
        <v>37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135</v>
      </c>
      <c r="AT130" s="18" t="s">
        <v>131</v>
      </c>
      <c r="AU130" s="18" t="s">
        <v>80</v>
      </c>
      <c r="AY130" s="18" t="s">
        <v>130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80</v>
      </c>
      <c r="BK130" s="147">
        <f t="shared" si="9"/>
        <v>0</v>
      </c>
      <c r="BL130" s="18" t="s">
        <v>135</v>
      </c>
      <c r="BM130" s="18" t="s">
        <v>154</v>
      </c>
    </row>
    <row r="131" spans="2:65" s="1" customFormat="1" ht="51" customHeight="1" x14ac:dyDescent="0.35">
      <c r="B131" s="137"/>
      <c r="C131" s="138" t="s">
        <v>155</v>
      </c>
      <c r="D131" s="138" t="s">
        <v>131</v>
      </c>
      <c r="E131" s="139" t="s">
        <v>156</v>
      </c>
      <c r="F131" s="210" t="s">
        <v>157</v>
      </c>
      <c r="G131" s="210"/>
      <c r="H131" s="210"/>
      <c r="I131" s="210"/>
      <c r="J131" s="140" t="s">
        <v>134</v>
      </c>
      <c r="K131" s="141">
        <v>30.38</v>
      </c>
      <c r="L131" s="211"/>
      <c r="M131" s="211"/>
      <c r="N131" s="211">
        <f t="shared" si="0"/>
        <v>0</v>
      </c>
      <c r="O131" s="211"/>
      <c r="P131" s="211"/>
      <c r="Q131" s="211"/>
      <c r="R131" s="142"/>
      <c r="T131" s="143" t="s">
        <v>5</v>
      </c>
      <c r="U131" s="40" t="s">
        <v>37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135</v>
      </c>
      <c r="AT131" s="18" t="s">
        <v>131</v>
      </c>
      <c r="AU131" s="18" t="s">
        <v>80</v>
      </c>
      <c r="AY131" s="18" t="s">
        <v>130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80</v>
      </c>
      <c r="BK131" s="147">
        <f t="shared" si="9"/>
        <v>0</v>
      </c>
      <c r="BL131" s="18" t="s">
        <v>135</v>
      </c>
      <c r="BM131" s="18" t="s">
        <v>158</v>
      </c>
    </row>
    <row r="132" spans="2:65" s="1" customFormat="1" ht="25.5" customHeight="1" x14ac:dyDescent="0.35">
      <c r="B132" s="137"/>
      <c r="C132" s="138" t="s">
        <v>159</v>
      </c>
      <c r="D132" s="138" t="s">
        <v>131</v>
      </c>
      <c r="E132" s="139" t="s">
        <v>160</v>
      </c>
      <c r="F132" s="210" t="s">
        <v>161</v>
      </c>
      <c r="G132" s="210"/>
      <c r="H132" s="210"/>
      <c r="I132" s="210"/>
      <c r="J132" s="140" t="s">
        <v>134</v>
      </c>
      <c r="K132" s="141">
        <v>6.1920000000000002</v>
      </c>
      <c r="L132" s="211"/>
      <c r="M132" s="211"/>
      <c r="N132" s="211">
        <f t="shared" si="0"/>
        <v>0</v>
      </c>
      <c r="O132" s="211"/>
      <c r="P132" s="211"/>
      <c r="Q132" s="211"/>
      <c r="R132" s="142"/>
      <c r="T132" s="143" t="s">
        <v>5</v>
      </c>
      <c r="U132" s="40" t="s">
        <v>37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135</v>
      </c>
      <c r="AT132" s="18" t="s">
        <v>131</v>
      </c>
      <c r="AU132" s="18" t="s">
        <v>80</v>
      </c>
      <c r="AY132" s="18" t="s">
        <v>130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80</v>
      </c>
      <c r="BK132" s="147">
        <f t="shared" si="9"/>
        <v>0</v>
      </c>
      <c r="BL132" s="18" t="s">
        <v>135</v>
      </c>
      <c r="BM132" s="18" t="s">
        <v>162</v>
      </c>
    </row>
    <row r="133" spans="2:65" s="1" customFormat="1" ht="38.25" customHeight="1" x14ac:dyDescent="0.35">
      <c r="B133" s="137"/>
      <c r="C133" s="138" t="s">
        <v>163</v>
      </c>
      <c r="D133" s="138" t="s">
        <v>131</v>
      </c>
      <c r="E133" s="139" t="s">
        <v>164</v>
      </c>
      <c r="F133" s="210" t="s">
        <v>165</v>
      </c>
      <c r="G133" s="210"/>
      <c r="H133" s="210"/>
      <c r="I133" s="210"/>
      <c r="J133" s="140" t="s">
        <v>134</v>
      </c>
      <c r="K133" s="141">
        <v>6.1920000000000002</v>
      </c>
      <c r="L133" s="211"/>
      <c r="M133" s="211"/>
      <c r="N133" s="211">
        <f t="shared" si="0"/>
        <v>0</v>
      </c>
      <c r="O133" s="211"/>
      <c r="P133" s="211"/>
      <c r="Q133" s="211"/>
      <c r="R133" s="142"/>
      <c r="T133" s="143" t="s">
        <v>5</v>
      </c>
      <c r="U133" s="40" t="s">
        <v>37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135</v>
      </c>
      <c r="AT133" s="18" t="s">
        <v>131</v>
      </c>
      <c r="AU133" s="18" t="s">
        <v>80</v>
      </c>
      <c r="AY133" s="18" t="s">
        <v>130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80</v>
      </c>
      <c r="BK133" s="147">
        <f t="shared" si="9"/>
        <v>0</v>
      </c>
      <c r="BL133" s="18" t="s">
        <v>135</v>
      </c>
      <c r="BM133" s="18" t="s">
        <v>166</v>
      </c>
    </row>
    <row r="134" spans="2:65" s="1" customFormat="1" ht="51" customHeight="1" x14ac:dyDescent="0.35">
      <c r="B134" s="137"/>
      <c r="C134" s="138" t="s">
        <v>167</v>
      </c>
      <c r="D134" s="138" t="s">
        <v>131</v>
      </c>
      <c r="E134" s="139" t="s">
        <v>168</v>
      </c>
      <c r="F134" s="210" t="s">
        <v>169</v>
      </c>
      <c r="G134" s="210"/>
      <c r="H134" s="210"/>
      <c r="I134" s="210"/>
      <c r="J134" s="140" t="s">
        <v>134</v>
      </c>
      <c r="K134" s="141">
        <v>179.892</v>
      </c>
      <c r="L134" s="211"/>
      <c r="M134" s="211"/>
      <c r="N134" s="211">
        <f t="shared" si="0"/>
        <v>0</v>
      </c>
      <c r="O134" s="211"/>
      <c r="P134" s="211"/>
      <c r="Q134" s="211"/>
      <c r="R134" s="142"/>
      <c r="T134" s="143" t="s">
        <v>5</v>
      </c>
      <c r="U134" s="40" t="s">
        <v>37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135</v>
      </c>
      <c r="AT134" s="18" t="s">
        <v>131</v>
      </c>
      <c r="AU134" s="18" t="s">
        <v>80</v>
      </c>
      <c r="AY134" s="18" t="s">
        <v>130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80</v>
      </c>
      <c r="BK134" s="147">
        <f t="shared" si="9"/>
        <v>0</v>
      </c>
      <c r="BL134" s="18" t="s">
        <v>135</v>
      </c>
      <c r="BM134" s="18" t="s">
        <v>170</v>
      </c>
    </row>
    <row r="135" spans="2:65" s="1" customFormat="1" ht="25.5" customHeight="1" x14ac:dyDescent="0.35">
      <c r="B135" s="137"/>
      <c r="C135" s="138" t="s">
        <v>171</v>
      </c>
      <c r="D135" s="138" t="s">
        <v>131</v>
      </c>
      <c r="E135" s="139" t="s">
        <v>172</v>
      </c>
      <c r="F135" s="210" t="s">
        <v>173</v>
      </c>
      <c r="G135" s="210"/>
      <c r="H135" s="210"/>
      <c r="I135" s="210"/>
      <c r="J135" s="140" t="s">
        <v>134</v>
      </c>
      <c r="K135" s="141">
        <v>179.892</v>
      </c>
      <c r="L135" s="211"/>
      <c r="M135" s="211"/>
      <c r="N135" s="211">
        <f t="shared" si="0"/>
        <v>0</v>
      </c>
      <c r="O135" s="211"/>
      <c r="P135" s="211"/>
      <c r="Q135" s="211"/>
      <c r="R135" s="142"/>
      <c r="T135" s="143" t="s">
        <v>5</v>
      </c>
      <c r="U135" s="40" t="s">
        <v>37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135</v>
      </c>
      <c r="AT135" s="18" t="s">
        <v>131</v>
      </c>
      <c r="AU135" s="18" t="s">
        <v>80</v>
      </c>
      <c r="AY135" s="18" t="s">
        <v>130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80</v>
      </c>
      <c r="BK135" s="147">
        <f t="shared" si="9"/>
        <v>0</v>
      </c>
      <c r="BL135" s="18" t="s">
        <v>135</v>
      </c>
      <c r="BM135" s="18" t="s">
        <v>174</v>
      </c>
    </row>
    <row r="136" spans="2:65" s="1" customFormat="1" ht="25.5" customHeight="1" x14ac:dyDescent="0.35">
      <c r="B136" s="137"/>
      <c r="C136" s="138" t="s">
        <v>175</v>
      </c>
      <c r="D136" s="138" t="s">
        <v>131</v>
      </c>
      <c r="E136" s="139" t="s">
        <v>176</v>
      </c>
      <c r="F136" s="210" t="s">
        <v>177</v>
      </c>
      <c r="G136" s="210"/>
      <c r="H136" s="210"/>
      <c r="I136" s="210"/>
      <c r="J136" s="140" t="s">
        <v>134</v>
      </c>
      <c r="K136" s="141">
        <v>179.892</v>
      </c>
      <c r="L136" s="211"/>
      <c r="M136" s="211"/>
      <c r="N136" s="211">
        <f t="shared" si="0"/>
        <v>0</v>
      </c>
      <c r="O136" s="211"/>
      <c r="P136" s="211"/>
      <c r="Q136" s="211"/>
      <c r="R136" s="142"/>
      <c r="T136" s="143" t="s">
        <v>5</v>
      </c>
      <c r="U136" s="40" t="s">
        <v>37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135</v>
      </c>
      <c r="AT136" s="18" t="s">
        <v>131</v>
      </c>
      <c r="AU136" s="18" t="s">
        <v>80</v>
      </c>
      <c r="AY136" s="18" t="s">
        <v>130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80</v>
      </c>
      <c r="BK136" s="147">
        <f t="shared" si="9"/>
        <v>0</v>
      </c>
      <c r="BL136" s="18" t="s">
        <v>135</v>
      </c>
      <c r="BM136" s="18" t="s">
        <v>178</v>
      </c>
    </row>
    <row r="137" spans="2:65" s="1" customFormat="1" ht="25.5" customHeight="1" x14ac:dyDescent="0.35">
      <c r="B137" s="137"/>
      <c r="C137" s="138" t="s">
        <v>179</v>
      </c>
      <c r="D137" s="138" t="s">
        <v>131</v>
      </c>
      <c r="E137" s="139" t="s">
        <v>180</v>
      </c>
      <c r="F137" s="210" t="s">
        <v>181</v>
      </c>
      <c r="G137" s="210"/>
      <c r="H137" s="210"/>
      <c r="I137" s="210"/>
      <c r="J137" s="140" t="s">
        <v>182</v>
      </c>
      <c r="K137" s="141">
        <v>269.83800000000002</v>
      </c>
      <c r="L137" s="211"/>
      <c r="M137" s="211"/>
      <c r="N137" s="211">
        <f t="shared" si="0"/>
        <v>0</v>
      </c>
      <c r="O137" s="211"/>
      <c r="P137" s="211"/>
      <c r="Q137" s="211"/>
      <c r="R137" s="142"/>
      <c r="T137" s="143" t="s">
        <v>5</v>
      </c>
      <c r="U137" s="40" t="s">
        <v>37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135</v>
      </c>
      <c r="AT137" s="18" t="s">
        <v>131</v>
      </c>
      <c r="AU137" s="18" t="s">
        <v>80</v>
      </c>
      <c r="AY137" s="18" t="s">
        <v>130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80</v>
      </c>
      <c r="BK137" s="147">
        <f t="shared" si="9"/>
        <v>0</v>
      </c>
      <c r="BL137" s="18" t="s">
        <v>135</v>
      </c>
      <c r="BM137" s="18" t="s">
        <v>183</v>
      </c>
    </row>
    <row r="138" spans="2:65" s="1" customFormat="1" ht="38.25" customHeight="1" x14ac:dyDescent="0.35">
      <c r="B138" s="137"/>
      <c r="C138" s="138" t="s">
        <v>184</v>
      </c>
      <c r="D138" s="138" t="s">
        <v>131</v>
      </c>
      <c r="E138" s="139" t="s">
        <v>185</v>
      </c>
      <c r="F138" s="210" t="s">
        <v>186</v>
      </c>
      <c r="G138" s="210"/>
      <c r="H138" s="210"/>
      <c r="I138" s="210"/>
      <c r="J138" s="140" t="s">
        <v>187</v>
      </c>
      <c r="K138" s="141">
        <v>240</v>
      </c>
      <c r="L138" s="211"/>
      <c r="M138" s="211"/>
      <c r="N138" s="211">
        <f t="shared" si="0"/>
        <v>0</v>
      </c>
      <c r="O138" s="211"/>
      <c r="P138" s="211"/>
      <c r="Q138" s="211"/>
      <c r="R138" s="142"/>
      <c r="T138" s="143" t="s">
        <v>5</v>
      </c>
      <c r="U138" s="40" t="s">
        <v>37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135</v>
      </c>
      <c r="AT138" s="18" t="s">
        <v>131</v>
      </c>
      <c r="AU138" s="18" t="s">
        <v>80</v>
      </c>
      <c r="AY138" s="18" t="s">
        <v>130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80</v>
      </c>
      <c r="BK138" s="147">
        <f t="shared" si="9"/>
        <v>0</v>
      </c>
      <c r="BL138" s="18" t="s">
        <v>135</v>
      </c>
      <c r="BM138" s="18" t="s">
        <v>188</v>
      </c>
    </row>
    <row r="139" spans="2:65" s="1" customFormat="1" ht="25.5" customHeight="1" x14ac:dyDescent="0.35">
      <c r="B139" s="137"/>
      <c r="C139" s="138" t="s">
        <v>189</v>
      </c>
      <c r="D139" s="138" t="s">
        <v>131</v>
      </c>
      <c r="E139" s="139" t="s">
        <v>190</v>
      </c>
      <c r="F139" s="210" t="s">
        <v>191</v>
      </c>
      <c r="G139" s="210"/>
      <c r="H139" s="210"/>
      <c r="I139" s="210"/>
      <c r="J139" s="140" t="s">
        <v>187</v>
      </c>
      <c r="K139" s="141">
        <v>658.92</v>
      </c>
      <c r="L139" s="211"/>
      <c r="M139" s="211"/>
      <c r="N139" s="211">
        <f t="shared" si="0"/>
        <v>0</v>
      </c>
      <c r="O139" s="211"/>
      <c r="P139" s="211"/>
      <c r="Q139" s="211"/>
      <c r="R139" s="142"/>
      <c r="T139" s="143" t="s">
        <v>5</v>
      </c>
      <c r="U139" s="40" t="s">
        <v>37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135</v>
      </c>
      <c r="AT139" s="18" t="s">
        <v>131</v>
      </c>
      <c r="AU139" s="18" t="s">
        <v>80</v>
      </c>
      <c r="AY139" s="18" t="s">
        <v>130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80</v>
      </c>
      <c r="BK139" s="147">
        <f t="shared" si="9"/>
        <v>0</v>
      </c>
      <c r="BL139" s="18" t="s">
        <v>135</v>
      </c>
      <c r="BM139" s="18" t="s">
        <v>192</v>
      </c>
    </row>
    <row r="140" spans="2:65" s="9" customFormat="1" ht="29.9" customHeight="1" x14ac:dyDescent="0.35">
      <c r="B140" s="126"/>
      <c r="C140" s="127"/>
      <c r="D140" s="136" t="s">
        <v>104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21">
        <f>BK140</f>
        <v>0</v>
      </c>
      <c r="O140" s="222"/>
      <c r="P140" s="222"/>
      <c r="Q140" s="222"/>
      <c r="R140" s="129"/>
      <c r="T140" s="130"/>
      <c r="U140" s="127"/>
      <c r="V140" s="127"/>
      <c r="W140" s="131">
        <f>SUM(W141:W151)</f>
        <v>0</v>
      </c>
      <c r="X140" s="127"/>
      <c r="Y140" s="131">
        <f>SUM(Y141:Y151)</f>
        <v>0</v>
      </c>
      <c r="Z140" s="127"/>
      <c r="AA140" s="132">
        <f>SUM(AA141:AA151)</f>
        <v>0</v>
      </c>
      <c r="AR140" s="133" t="s">
        <v>78</v>
      </c>
      <c r="AT140" s="134" t="s">
        <v>69</v>
      </c>
      <c r="AU140" s="134" t="s">
        <v>78</v>
      </c>
      <c r="AY140" s="133" t="s">
        <v>130</v>
      </c>
      <c r="BK140" s="135">
        <f>SUM(BK141:BK151)</f>
        <v>0</v>
      </c>
    </row>
    <row r="141" spans="2:65" s="1" customFormat="1" ht="25.5" customHeight="1" x14ac:dyDescent="0.35">
      <c r="B141" s="137"/>
      <c r="C141" s="138" t="s">
        <v>193</v>
      </c>
      <c r="D141" s="138" t="s">
        <v>131</v>
      </c>
      <c r="E141" s="139" t="s">
        <v>194</v>
      </c>
      <c r="F141" s="210" t="s">
        <v>195</v>
      </c>
      <c r="G141" s="210"/>
      <c r="H141" s="210"/>
      <c r="I141" s="210"/>
      <c r="J141" s="140" t="s">
        <v>134</v>
      </c>
      <c r="K141" s="141">
        <v>0.28799999999999998</v>
      </c>
      <c r="L141" s="211"/>
      <c r="M141" s="211"/>
      <c r="N141" s="211">
        <f t="shared" ref="N141:N151" si="10">ROUND(L141*K141,3)</f>
        <v>0</v>
      </c>
      <c r="O141" s="211"/>
      <c r="P141" s="211"/>
      <c r="Q141" s="211"/>
      <c r="R141" s="142"/>
      <c r="T141" s="143" t="s">
        <v>5</v>
      </c>
      <c r="U141" s="40" t="s">
        <v>37</v>
      </c>
      <c r="V141" s="144">
        <v>0</v>
      </c>
      <c r="W141" s="144">
        <f t="shared" ref="W141:W151" si="11">V141*K141</f>
        <v>0</v>
      </c>
      <c r="X141" s="144">
        <v>0</v>
      </c>
      <c r="Y141" s="144">
        <f t="shared" ref="Y141:Y151" si="12">X141*K141</f>
        <v>0</v>
      </c>
      <c r="Z141" s="144">
        <v>0</v>
      </c>
      <c r="AA141" s="145">
        <f t="shared" ref="AA141:AA151" si="13">Z141*K141</f>
        <v>0</v>
      </c>
      <c r="AR141" s="18" t="s">
        <v>135</v>
      </c>
      <c r="AT141" s="18" t="s">
        <v>131</v>
      </c>
      <c r="AU141" s="18" t="s">
        <v>80</v>
      </c>
      <c r="AY141" s="18" t="s">
        <v>130</v>
      </c>
      <c r="BE141" s="146">
        <f t="shared" ref="BE141:BE151" si="14">IF(U141="základná",N141,0)</f>
        <v>0</v>
      </c>
      <c r="BF141" s="146">
        <f t="shared" ref="BF141:BF151" si="15">IF(U141="znížená",N141,0)</f>
        <v>0</v>
      </c>
      <c r="BG141" s="146">
        <f t="shared" ref="BG141:BG151" si="16">IF(U141="zákl. prenesená",N141,0)</f>
        <v>0</v>
      </c>
      <c r="BH141" s="146">
        <f t="shared" ref="BH141:BH151" si="17">IF(U141="zníž. prenesená",N141,0)</f>
        <v>0</v>
      </c>
      <c r="BI141" s="146">
        <f t="shared" ref="BI141:BI151" si="18">IF(U141="nulová",N141,0)</f>
        <v>0</v>
      </c>
      <c r="BJ141" s="18" t="s">
        <v>80</v>
      </c>
      <c r="BK141" s="147">
        <f t="shared" ref="BK141:BK151" si="19">ROUND(L141*K141,3)</f>
        <v>0</v>
      </c>
      <c r="BL141" s="18" t="s">
        <v>135</v>
      </c>
      <c r="BM141" s="18" t="s">
        <v>196</v>
      </c>
    </row>
    <row r="142" spans="2:65" s="1" customFormat="1" ht="25.5" customHeight="1" x14ac:dyDescent="0.35">
      <c r="B142" s="137"/>
      <c r="C142" s="148" t="s">
        <v>197</v>
      </c>
      <c r="D142" s="148" t="s">
        <v>198</v>
      </c>
      <c r="E142" s="149" t="s">
        <v>199</v>
      </c>
      <c r="F142" s="212" t="s">
        <v>200</v>
      </c>
      <c r="G142" s="212"/>
      <c r="H142" s="212"/>
      <c r="I142" s="212"/>
      <c r="J142" s="150" t="s">
        <v>182</v>
      </c>
      <c r="K142" s="151">
        <v>0.49</v>
      </c>
      <c r="L142" s="213"/>
      <c r="M142" s="213"/>
      <c r="N142" s="213">
        <f t="shared" si="10"/>
        <v>0</v>
      </c>
      <c r="O142" s="211"/>
      <c r="P142" s="211"/>
      <c r="Q142" s="211"/>
      <c r="R142" s="142"/>
      <c r="T142" s="143" t="s">
        <v>5</v>
      </c>
      <c r="U142" s="40" t="s">
        <v>37</v>
      </c>
      <c r="V142" s="144">
        <v>0</v>
      </c>
      <c r="W142" s="144">
        <f t="shared" si="11"/>
        <v>0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8" t="s">
        <v>159</v>
      </c>
      <c r="AT142" s="18" t="s">
        <v>198</v>
      </c>
      <c r="AU142" s="18" t="s">
        <v>80</v>
      </c>
      <c r="AY142" s="18" t="s">
        <v>130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8" t="s">
        <v>80</v>
      </c>
      <c r="BK142" s="147">
        <f t="shared" si="19"/>
        <v>0</v>
      </c>
      <c r="BL142" s="18" t="s">
        <v>135</v>
      </c>
      <c r="BM142" s="18" t="s">
        <v>201</v>
      </c>
    </row>
    <row r="143" spans="2:65" s="1" customFormat="1" ht="25.5" customHeight="1" x14ac:dyDescent="0.35">
      <c r="B143" s="137"/>
      <c r="C143" s="138" t="s">
        <v>202</v>
      </c>
      <c r="D143" s="138" t="s">
        <v>131</v>
      </c>
      <c r="E143" s="139" t="s">
        <v>203</v>
      </c>
      <c r="F143" s="210" t="s">
        <v>204</v>
      </c>
      <c r="G143" s="210"/>
      <c r="H143" s="210"/>
      <c r="I143" s="210"/>
      <c r="J143" s="140" t="s">
        <v>134</v>
      </c>
      <c r="K143" s="141">
        <v>0.20100000000000001</v>
      </c>
      <c r="L143" s="211"/>
      <c r="M143" s="211"/>
      <c r="N143" s="211">
        <f t="shared" si="10"/>
        <v>0</v>
      </c>
      <c r="O143" s="211"/>
      <c r="P143" s="211"/>
      <c r="Q143" s="211"/>
      <c r="R143" s="142"/>
      <c r="T143" s="143" t="s">
        <v>5</v>
      </c>
      <c r="U143" s="40" t="s">
        <v>37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8" t="s">
        <v>135</v>
      </c>
      <c r="AT143" s="18" t="s">
        <v>131</v>
      </c>
      <c r="AU143" s="18" t="s">
        <v>80</v>
      </c>
      <c r="AY143" s="18" t="s">
        <v>130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8" t="s">
        <v>80</v>
      </c>
      <c r="BK143" s="147">
        <f t="shared" si="19"/>
        <v>0</v>
      </c>
      <c r="BL143" s="18" t="s">
        <v>135</v>
      </c>
      <c r="BM143" s="18" t="s">
        <v>205</v>
      </c>
    </row>
    <row r="144" spans="2:65" s="1" customFormat="1" ht="25.5" customHeight="1" x14ac:dyDescent="0.35">
      <c r="B144" s="137"/>
      <c r="C144" s="148" t="s">
        <v>206</v>
      </c>
      <c r="D144" s="148" t="s">
        <v>198</v>
      </c>
      <c r="E144" s="149" t="s">
        <v>207</v>
      </c>
      <c r="F144" s="212" t="s">
        <v>208</v>
      </c>
      <c r="G144" s="212"/>
      <c r="H144" s="212"/>
      <c r="I144" s="212"/>
      <c r="J144" s="150" t="s">
        <v>182</v>
      </c>
      <c r="K144" s="151">
        <v>0.34200000000000003</v>
      </c>
      <c r="L144" s="213"/>
      <c r="M144" s="213"/>
      <c r="N144" s="213">
        <f t="shared" si="10"/>
        <v>0</v>
      </c>
      <c r="O144" s="211"/>
      <c r="P144" s="211"/>
      <c r="Q144" s="211"/>
      <c r="R144" s="142"/>
      <c r="T144" s="143" t="s">
        <v>5</v>
      </c>
      <c r="U144" s="40" t="s">
        <v>37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8" t="s">
        <v>159</v>
      </c>
      <c r="AT144" s="18" t="s">
        <v>198</v>
      </c>
      <c r="AU144" s="18" t="s">
        <v>80</v>
      </c>
      <c r="AY144" s="18" t="s">
        <v>130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8" t="s">
        <v>80</v>
      </c>
      <c r="BK144" s="147">
        <f t="shared" si="19"/>
        <v>0</v>
      </c>
      <c r="BL144" s="18" t="s">
        <v>135</v>
      </c>
      <c r="BM144" s="18" t="s">
        <v>209</v>
      </c>
    </row>
    <row r="145" spans="2:65" s="1" customFormat="1" ht="38.25" customHeight="1" x14ac:dyDescent="0.35">
      <c r="B145" s="137"/>
      <c r="C145" s="138" t="s">
        <v>10</v>
      </c>
      <c r="D145" s="138" t="s">
        <v>131</v>
      </c>
      <c r="E145" s="139" t="s">
        <v>210</v>
      </c>
      <c r="F145" s="210" t="s">
        <v>211</v>
      </c>
      <c r="G145" s="210"/>
      <c r="H145" s="210"/>
      <c r="I145" s="210"/>
      <c r="J145" s="140" t="s">
        <v>187</v>
      </c>
      <c r="K145" s="141">
        <v>228</v>
      </c>
      <c r="L145" s="211"/>
      <c r="M145" s="211"/>
      <c r="N145" s="211">
        <f t="shared" si="10"/>
        <v>0</v>
      </c>
      <c r="O145" s="211"/>
      <c r="P145" s="211"/>
      <c r="Q145" s="211"/>
      <c r="R145" s="142"/>
      <c r="T145" s="143" t="s">
        <v>5</v>
      </c>
      <c r="U145" s="40" t="s">
        <v>37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8" t="s">
        <v>135</v>
      </c>
      <c r="AT145" s="18" t="s">
        <v>131</v>
      </c>
      <c r="AU145" s="18" t="s">
        <v>80</v>
      </c>
      <c r="AY145" s="18" t="s">
        <v>130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8" t="s">
        <v>80</v>
      </c>
      <c r="BK145" s="147">
        <f t="shared" si="19"/>
        <v>0</v>
      </c>
      <c r="BL145" s="18" t="s">
        <v>135</v>
      </c>
      <c r="BM145" s="18" t="s">
        <v>212</v>
      </c>
    </row>
    <row r="146" spans="2:65" s="1" customFormat="1" ht="38.25" customHeight="1" x14ac:dyDescent="0.35">
      <c r="B146" s="137"/>
      <c r="C146" s="148" t="s">
        <v>213</v>
      </c>
      <c r="D146" s="148" t="s">
        <v>198</v>
      </c>
      <c r="E146" s="149" t="s">
        <v>214</v>
      </c>
      <c r="F146" s="212" t="s">
        <v>215</v>
      </c>
      <c r="G146" s="212"/>
      <c r="H146" s="212"/>
      <c r="I146" s="212"/>
      <c r="J146" s="150" t="s">
        <v>187</v>
      </c>
      <c r="K146" s="151">
        <v>232.56</v>
      </c>
      <c r="L146" s="213"/>
      <c r="M146" s="213"/>
      <c r="N146" s="213">
        <f t="shared" si="10"/>
        <v>0</v>
      </c>
      <c r="O146" s="211"/>
      <c r="P146" s="211"/>
      <c r="Q146" s="211"/>
      <c r="R146" s="142"/>
      <c r="T146" s="143" t="s">
        <v>5</v>
      </c>
      <c r="U146" s="40" t="s">
        <v>37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8" t="s">
        <v>159</v>
      </c>
      <c r="AT146" s="18" t="s">
        <v>198</v>
      </c>
      <c r="AU146" s="18" t="s">
        <v>80</v>
      </c>
      <c r="AY146" s="18" t="s">
        <v>130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8" t="s">
        <v>80</v>
      </c>
      <c r="BK146" s="147">
        <f t="shared" si="19"/>
        <v>0</v>
      </c>
      <c r="BL146" s="18" t="s">
        <v>135</v>
      </c>
      <c r="BM146" s="18" t="s">
        <v>216</v>
      </c>
    </row>
    <row r="147" spans="2:65" s="1" customFormat="1" ht="16.5" customHeight="1" x14ac:dyDescent="0.35">
      <c r="B147" s="137"/>
      <c r="C147" s="138" t="s">
        <v>217</v>
      </c>
      <c r="D147" s="138" t="s">
        <v>131</v>
      </c>
      <c r="E147" s="139" t="s">
        <v>218</v>
      </c>
      <c r="F147" s="210" t="s">
        <v>219</v>
      </c>
      <c r="G147" s="210"/>
      <c r="H147" s="210"/>
      <c r="I147" s="210"/>
      <c r="J147" s="140" t="s">
        <v>220</v>
      </c>
      <c r="K147" s="141">
        <v>132</v>
      </c>
      <c r="L147" s="211"/>
      <c r="M147" s="211"/>
      <c r="N147" s="211">
        <f t="shared" si="10"/>
        <v>0</v>
      </c>
      <c r="O147" s="211"/>
      <c r="P147" s="211"/>
      <c r="Q147" s="211"/>
      <c r="R147" s="142"/>
      <c r="T147" s="143" t="s">
        <v>5</v>
      </c>
      <c r="U147" s="40" t="s">
        <v>37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8" t="s">
        <v>135</v>
      </c>
      <c r="AT147" s="18" t="s">
        <v>131</v>
      </c>
      <c r="AU147" s="18" t="s">
        <v>80</v>
      </c>
      <c r="AY147" s="18" t="s">
        <v>130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8" t="s">
        <v>80</v>
      </c>
      <c r="BK147" s="147">
        <f t="shared" si="19"/>
        <v>0</v>
      </c>
      <c r="BL147" s="18" t="s">
        <v>135</v>
      </c>
      <c r="BM147" s="18" t="s">
        <v>221</v>
      </c>
    </row>
    <row r="148" spans="2:65" s="1" customFormat="1" ht="16.5" customHeight="1" x14ac:dyDescent="0.35">
      <c r="B148" s="137"/>
      <c r="C148" s="138" t="s">
        <v>222</v>
      </c>
      <c r="D148" s="138" t="s">
        <v>131</v>
      </c>
      <c r="E148" s="139" t="s">
        <v>223</v>
      </c>
      <c r="F148" s="210" t="s">
        <v>224</v>
      </c>
      <c r="G148" s="210"/>
      <c r="H148" s="210"/>
      <c r="I148" s="210"/>
      <c r="J148" s="140" t="s">
        <v>220</v>
      </c>
      <c r="K148" s="141">
        <v>20</v>
      </c>
      <c r="L148" s="211"/>
      <c r="M148" s="211"/>
      <c r="N148" s="211">
        <f t="shared" si="10"/>
        <v>0</v>
      </c>
      <c r="O148" s="211"/>
      <c r="P148" s="211"/>
      <c r="Q148" s="211"/>
      <c r="R148" s="142"/>
      <c r="T148" s="143" t="s">
        <v>5</v>
      </c>
      <c r="U148" s="40" t="s">
        <v>37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8" t="s">
        <v>135</v>
      </c>
      <c r="AT148" s="18" t="s">
        <v>131</v>
      </c>
      <c r="AU148" s="18" t="s">
        <v>80</v>
      </c>
      <c r="AY148" s="18" t="s">
        <v>130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8" t="s">
        <v>80</v>
      </c>
      <c r="BK148" s="147">
        <f t="shared" si="19"/>
        <v>0</v>
      </c>
      <c r="BL148" s="18" t="s">
        <v>135</v>
      </c>
      <c r="BM148" s="18" t="s">
        <v>225</v>
      </c>
    </row>
    <row r="149" spans="2:65" s="1" customFormat="1" ht="25.5" customHeight="1" x14ac:dyDescent="0.35">
      <c r="B149" s="137"/>
      <c r="C149" s="138" t="s">
        <v>226</v>
      </c>
      <c r="D149" s="138" t="s">
        <v>131</v>
      </c>
      <c r="E149" s="139" t="s">
        <v>227</v>
      </c>
      <c r="F149" s="210" t="s">
        <v>228</v>
      </c>
      <c r="G149" s="210"/>
      <c r="H149" s="210"/>
      <c r="I149" s="210"/>
      <c r="J149" s="140" t="s">
        <v>134</v>
      </c>
      <c r="K149" s="141">
        <v>1.1919999999999999</v>
      </c>
      <c r="L149" s="211"/>
      <c r="M149" s="211"/>
      <c r="N149" s="211">
        <f t="shared" si="10"/>
        <v>0</v>
      </c>
      <c r="O149" s="211"/>
      <c r="P149" s="211"/>
      <c r="Q149" s="211"/>
      <c r="R149" s="142"/>
      <c r="T149" s="143" t="s">
        <v>5</v>
      </c>
      <c r="U149" s="40" t="s">
        <v>37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8" t="s">
        <v>135</v>
      </c>
      <c r="AT149" s="18" t="s">
        <v>131</v>
      </c>
      <c r="AU149" s="18" t="s">
        <v>80</v>
      </c>
      <c r="AY149" s="18" t="s">
        <v>130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80</v>
      </c>
      <c r="BK149" s="147">
        <f t="shared" si="19"/>
        <v>0</v>
      </c>
      <c r="BL149" s="18" t="s">
        <v>135</v>
      </c>
      <c r="BM149" s="18" t="s">
        <v>229</v>
      </c>
    </row>
    <row r="150" spans="2:65" s="1" customFormat="1" ht="25.5" customHeight="1" x14ac:dyDescent="0.35">
      <c r="B150" s="137"/>
      <c r="C150" s="148" t="s">
        <v>230</v>
      </c>
      <c r="D150" s="148" t="s">
        <v>198</v>
      </c>
      <c r="E150" s="149" t="s">
        <v>231</v>
      </c>
      <c r="F150" s="212" t="s">
        <v>232</v>
      </c>
      <c r="G150" s="212"/>
      <c r="H150" s="212"/>
      <c r="I150" s="212"/>
      <c r="J150" s="150" t="s">
        <v>182</v>
      </c>
      <c r="K150" s="151">
        <v>2.0259999999999998</v>
      </c>
      <c r="L150" s="213"/>
      <c r="M150" s="213"/>
      <c r="N150" s="213">
        <f t="shared" si="10"/>
        <v>0</v>
      </c>
      <c r="O150" s="211"/>
      <c r="P150" s="211"/>
      <c r="Q150" s="211"/>
      <c r="R150" s="142"/>
      <c r="T150" s="143" t="s">
        <v>5</v>
      </c>
      <c r="U150" s="40" t="s">
        <v>37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159</v>
      </c>
      <c r="AT150" s="18" t="s">
        <v>198</v>
      </c>
      <c r="AU150" s="18" t="s">
        <v>80</v>
      </c>
      <c r="AY150" s="18" t="s">
        <v>130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80</v>
      </c>
      <c r="BK150" s="147">
        <f t="shared" si="19"/>
        <v>0</v>
      </c>
      <c r="BL150" s="18" t="s">
        <v>135</v>
      </c>
      <c r="BM150" s="18" t="s">
        <v>233</v>
      </c>
    </row>
    <row r="151" spans="2:65" s="1" customFormat="1" ht="25.5" customHeight="1" x14ac:dyDescent="0.35">
      <c r="B151" s="137"/>
      <c r="C151" s="138" t="s">
        <v>234</v>
      </c>
      <c r="D151" s="138" t="s">
        <v>131</v>
      </c>
      <c r="E151" s="139" t="s">
        <v>235</v>
      </c>
      <c r="F151" s="210" t="s">
        <v>236</v>
      </c>
      <c r="G151" s="210"/>
      <c r="H151" s="210"/>
      <c r="I151" s="210"/>
      <c r="J151" s="140" t="s">
        <v>134</v>
      </c>
      <c r="K151" s="141">
        <v>10.984</v>
      </c>
      <c r="L151" s="211"/>
      <c r="M151" s="211"/>
      <c r="N151" s="211">
        <f t="shared" si="10"/>
        <v>0</v>
      </c>
      <c r="O151" s="211"/>
      <c r="P151" s="211"/>
      <c r="Q151" s="211"/>
      <c r="R151" s="142"/>
      <c r="T151" s="143" t="s">
        <v>5</v>
      </c>
      <c r="U151" s="40" t="s">
        <v>37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135</v>
      </c>
      <c r="AT151" s="18" t="s">
        <v>131</v>
      </c>
      <c r="AU151" s="18" t="s">
        <v>80</v>
      </c>
      <c r="AY151" s="18" t="s">
        <v>130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80</v>
      </c>
      <c r="BK151" s="147">
        <f t="shared" si="19"/>
        <v>0</v>
      </c>
      <c r="BL151" s="18" t="s">
        <v>135</v>
      </c>
      <c r="BM151" s="18" t="s">
        <v>237</v>
      </c>
    </row>
    <row r="152" spans="2:65" s="9" customFormat="1" ht="29.9" customHeight="1" x14ac:dyDescent="0.35">
      <c r="B152" s="126"/>
      <c r="C152" s="127"/>
      <c r="D152" s="136" t="s">
        <v>105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221">
        <f>BK152</f>
        <v>0</v>
      </c>
      <c r="O152" s="222"/>
      <c r="P152" s="222"/>
      <c r="Q152" s="222"/>
      <c r="R152" s="129"/>
      <c r="T152" s="130"/>
      <c r="U152" s="127"/>
      <c r="V152" s="127"/>
      <c r="W152" s="131">
        <f>SUM(W153:W167)</f>
        <v>0</v>
      </c>
      <c r="X152" s="127"/>
      <c r="Y152" s="131">
        <f>SUM(Y153:Y167)</f>
        <v>0</v>
      </c>
      <c r="Z152" s="127"/>
      <c r="AA152" s="132">
        <f>SUM(AA153:AA167)</f>
        <v>0</v>
      </c>
      <c r="AR152" s="133" t="s">
        <v>78</v>
      </c>
      <c r="AT152" s="134" t="s">
        <v>69</v>
      </c>
      <c r="AU152" s="134" t="s">
        <v>78</v>
      </c>
      <c r="AY152" s="133" t="s">
        <v>130</v>
      </c>
      <c r="BK152" s="135">
        <f>SUM(BK153:BK167)</f>
        <v>0</v>
      </c>
    </row>
    <row r="153" spans="2:65" s="1" customFormat="1" ht="38.25" customHeight="1" x14ac:dyDescent="0.35">
      <c r="B153" s="137"/>
      <c r="C153" s="138" t="s">
        <v>238</v>
      </c>
      <c r="D153" s="138" t="s">
        <v>131</v>
      </c>
      <c r="E153" s="139" t="s">
        <v>239</v>
      </c>
      <c r="F153" s="210" t="s">
        <v>240</v>
      </c>
      <c r="G153" s="210"/>
      <c r="H153" s="210"/>
      <c r="I153" s="210"/>
      <c r="J153" s="140" t="s">
        <v>241</v>
      </c>
      <c r="K153" s="141">
        <v>28</v>
      </c>
      <c r="L153" s="211"/>
      <c r="M153" s="211"/>
      <c r="N153" s="211">
        <f t="shared" ref="N153:N167" si="20">ROUND(L153*K153,3)</f>
        <v>0</v>
      </c>
      <c r="O153" s="211"/>
      <c r="P153" s="211"/>
      <c r="Q153" s="211"/>
      <c r="R153" s="142"/>
      <c r="T153" s="143" t="s">
        <v>5</v>
      </c>
      <c r="U153" s="40" t="s">
        <v>37</v>
      </c>
      <c r="V153" s="144">
        <v>0</v>
      </c>
      <c r="W153" s="144">
        <f t="shared" ref="W153:W167" si="21">V153*K153</f>
        <v>0</v>
      </c>
      <c r="X153" s="144">
        <v>0</v>
      </c>
      <c r="Y153" s="144">
        <f t="shared" ref="Y153:Y167" si="22">X153*K153</f>
        <v>0</v>
      </c>
      <c r="Z153" s="144">
        <v>0</v>
      </c>
      <c r="AA153" s="145">
        <f t="shared" ref="AA153:AA167" si="23">Z153*K153</f>
        <v>0</v>
      </c>
      <c r="AR153" s="18" t="s">
        <v>135</v>
      </c>
      <c r="AT153" s="18" t="s">
        <v>131</v>
      </c>
      <c r="AU153" s="18" t="s">
        <v>80</v>
      </c>
      <c r="AY153" s="18" t="s">
        <v>130</v>
      </c>
      <c r="BE153" s="146">
        <f t="shared" ref="BE153:BE167" si="24">IF(U153="základná",N153,0)</f>
        <v>0</v>
      </c>
      <c r="BF153" s="146">
        <f t="shared" ref="BF153:BF167" si="25">IF(U153="znížená",N153,0)</f>
        <v>0</v>
      </c>
      <c r="BG153" s="146">
        <f t="shared" ref="BG153:BG167" si="26">IF(U153="zákl. prenesená",N153,0)</f>
        <v>0</v>
      </c>
      <c r="BH153" s="146">
        <f t="shared" ref="BH153:BH167" si="27">IF(U153="zníž. prenesená",N153,0)</f>
        <v>0</v>
      </c>
      <c r="BI153" s="146">
        <f t="shared" ref="BI153:BI167" si="28">IF(U153="nulová",N153,0)</f>
        <v>0</v>
      </c>
      <c r="BJ153" s="18" t="s">
        <v>80</v>
      </c>
      <c r="BK153" s="147">
        <f t="shared" ref="BK153:BK167" si="29">ROUND(L153*K153,3)</f>
        <v>0</v>
      </c>
      <c r="BL153" s="18" t="s">
        <v>135</v>
      </c>
      <c r="BM153" s="18" t="s">
        <v>242</v>
      </c>
    </row>
    <row r="154" spans="2:65" s="1" customFormat="1" ht="38.25" customHeight="1" x14ac:dyDescent="0.35">
      <c r="B154" s="137"/>
      <c r="C154" s="138" t="s">
        <v>243</v>
      </c>
      <c r="D154" s="138" t="s">
        <v>131</v>
      </c>
      <c r="E154" s="139" t="s">
        <v>244</v>
      </c>
      <c r="F154" s="210" t="s">
        <v>245</v>
      </c>
      <c r="G154" s="210"/>
      <c r="H154" s="210"/>
      <c r="I154" s="210"/>
      <c r="J154" s="140" t="s">
        <v>241</v>
      </c>
      <c r="K154" s="141">
        <v>20</v>
      </c>
      <c r="L154" s="211"/>
      <c r="M154" s="211"/>
      <c r="N154" s="211">
        <f t="shared" si="20"/>
        <v>0</v>
      </c>
      <c r="O154" s="211"/>
      <c r="P154" s="211"/>
      <c r="Q154" s="211"/>
      <c r="R154" s="142"/>
      <c r="T154" s="143" t="s">
        <v>5</v>
      </c>
      <c r="U154" s="40" t="s">
        <v>37</v>
      </c>
      <c r="V154" s="144">
        <v>0</v>
      </c>
      <c r="W154" s="144">
        <f t="shared" si="21"/>
        <v>0</v>
      </c>
      <c r="X154" s="144">
        <v>0</v>
      </c>
      <c r="Y154" s="144">
        <f t="shared" si="22"/>
        <v>0</v>
      </c>
      <c r="Z154" s="144">
        <v>0</v>
      </c>
      <c r="AA154" s="145">
        <f t="shared" si="23"/>
        <v>0</v>
      </c>
      <c r="AR154" s="18" t="s">
        <v>135</v>
      </c>
      <c r="AT154" s="18" t="s">
        <v>131</v>
      </c>
      <c r="AU154" s="18" t="s">
        <v>80</v>
      </c>
      <c r="AY154" s="18" t="s">
        <v>130</v>
      </c>
      <c r="BE154" s="146">
        <f t="shared" si="24"/>
        <v>0</v>
      </c>
      <c r="BF154" s="146">
        <f t="shared" si="25"/>
        <v>0</v>
      </c>
      <c r="BG154" s="146">
        <f t="shared" si="26"/>
        <v>0</v>
      </c>
      <c r="BH154" s="146">
        <f t="shared" si="27"/>
        <v>0</v>
      </c>
      <c r="BI154" s="146">
        <f t="shared" si="28"/>
        <v>0</v>
      </c>
      <c r="BJ154" s="18" t="s">
        <v>80</v>
      </c>
      <c r="BK154" s="147">
        <f t="shared" si="29"/>
        <v>0</v>
      </c>
      <c r="BL154" s="18" t="s">
        <v>135</v>
      </c>
      <c r="BM154" s="18" t="s">
        <v>246</v>
      </c>
    </row>
    <row r="155" spans="2:65" s="1" customFormat="1" ht="38.25" customHeight="1" x14ac:dyDescent="0.35">
      <c r="B155" s="137"/>
      <c r="C155" s="148" t="s">
        <v>247</v>
      </c>
      <c r="D155" s="148" t="s">
        <v>198</v>
      </c>
      <c r="E155" s="149" t="s">
        <v>248</v>
      </c>
      <c r="F155" s="212" t="s">
        <v>249</v>
      </c>
      <c r="G155" s="212"/>
      <c r="H155" s="212"/>
      <c r="I155" s="212"/>
      <c r="J155" s="150" t="s">
        <v>220</v>
      </c>
      <c r="K155" s="151">
        <v>194.76</v>
      </c>
      <c r="L155" s="213"/>
      <c r="M155" s="213"/>
      <c r="N155" s="213">
        <f t="shared" si="20"/>
        <v>0</v>
      </c>
      <c r="O155" s="211"/>
      <c r="P155" s="211"/>
      <c r="Q155" s="211"/>
      <c r="R155" s="142"/>
      <c r="T155" s="143" t="s">
        <v>5</v>
      </c>
      <c r="U155" s="40" t="s">
        <v>37</v>
      </c>
      <c r="V155" s="144">
        <v>0</v>
      </c>
      <c r="W155" s="144">
        <f t="shared" si="21"/>
        <v>0</v>
      </c>
      <c r="X155" s="144">
        <v>0</v>
      </c>
      <c r="Y155" s="144">
        <f t="shared" si="22"/>
        <v>0</v>
      </c>
      <c r="Z155" s="144">
        <v>0</v>
      </c>
      <c r="AA155" s="145">
        <f t="shared" si="23"/>
        <v>0</v>
      </c>
      <c r="AR155" s="18" t="s">
        <v>159</v>
      </c>
      <c r="AT155" s="18" t="s">
        <v>198</v>
      </c>
      <c r="AU155" s="18" t="s">
        <v>80</v>
      </c>
      <c r="AY155" s="18" t="s">
        <v>130</v>
      </c>
      <c r="BE155" s="146">
        <f t="shared" si="24"/>
        <v>0</v>
      </c>
      <c r="BF155" s="146">
        <f t="shared" si="25"/>
        <v>0</v>
      </c>
      <c r="BG155" s="146">
        <f t="shared" si="26"/>
        <v>0</v>
      </c>
      <c r="BH155" s="146">
        <f t="shared" si="27"/>
        <v>0</v>
      </c>
      <c r="BI155" s="146">
        <f t="shared" si="28"/>
        <v>0</v>
      </c>
      <c r="BJ155" s="18" t="s">
        <v>80</v>
      </c>
      <c r="BK155" s="147">
        <f t="shared" si="29"/>
        <v>0</v>
      </c>
      <c r="BL155" s="18" t="s">
        <v>135</v>
      </c>
      <c r="BM155" s="18" t="s">
        <v>250</v>
      </c>
    </row>
    <row r="156" spans="2:65" s="1" customFormat="1" ht="16.5" customHeight="1" x14ac:dyDescent="0.35">
      <c r="B156" s="137"/>
      <c r="C156" s="148" t="s">
        <v>251</v>
      </c>
      <c r="D156" s="148" t="s">
        <v>198</v>
      </c>
      <c r="E156" s="149" t="s">
        <v>252</v>
      </c>
      <c r="F156" s="212" t="s">
        <v>253</v>
      </c>
      <c r="G156" s="212"/>
      <c r="H156" s="212"/>
      <c r="I156" s="212"/>
      <c r="J156" s="150" t="s">
        <v>241</v>
      </c>
      <c r="K156" s="151">
        <v>56</v>
      </c>
      <c r="L156" s="213"/>
      <c r="M156" s="213"/>
      <c r="N156" s="213">
        <f t="shared" si="20"/>
        <v>0</v>
      </c>
      <c r="O156" s="211"/>
      <c r="P156" s="211"/>
      <c r="Q156" s="211"/>
      <c r="R156" s="142"/>
      <c r="T156" s="143" t="s">
        <v>5</v>
      </c>
      <c r="U156" s="40" t="s">
        <v>37</v>
      </c>
      <c r="V156" s="144">
        <v>0</v>
      </c>
      <c r="W156" s="144">
        <f t="shared" si="21"/>
        <v>0</v>
      </c>
      <c r="X156" s="144">
        <v>0</v>
      </c>
      <c r="Y156" s="144">
        <f t="shared" si="22"/>
        <v>0</v>
      </c>
      <c r="Z156" s="144">
        <v>0</v>
      </c>
      <c r="AA156" s="145">
        <f t="shared" si="23"/>
        <v>0</v>
      </c>
      <c r="AR156" s="18" t="s">
        <v>159</v>
      </c>
      <c r="AT156" s="18" t="s">
        <v>198</v>
      </c>
      <c r="AU156" s="18" t="s">
        <v>80</v>
      </c>
      <c r="AY156" s="18" t="s">
        <v>130</v>
      </c>
      <c r="BE156" s="146">
        <f t="shared" si="24"/>
        <v>0</v>
      </c>
      <c r="BF156" s="146">
        <f t="shared" si="25"/>
        <v>0</v>
      </c>
      <c r="BG156" s="146">
        <f t="shared" si="26"/>
        <v>0</v>
      </c>
      <c r="BH156" s="146">
        <f t="shared" si="27"/>
        <v>0</v>
      </c>
      <c r="BI156" s="146">
        <f t="shared" si="28"/>
        <v>0</v>
      </c>
      <c r="BJ156" s="18" t="s">
        <v>80</v>
      </c>
      <c r="BK156" s="147">
        <f t="shared" si="29"/>
        <v>0</v>
      </c>
      <c r="BL156" s="18" t="s">
        <v>135</v>
      </c>
      <c r="BM156" s="18" t="s">
        <v>254</v>
      </c>
    </row>
    <row r="157" spans="2:65" s="1" customFormat="1" ht="38.25" customHeight="1" x14ac:dyDescent="0.35">
      <c r="B157" s="137"/>
      <c r="C157" s="148" t="s">
        <v>255</v>
      </c>
      <c r="D157" s="148" t="s">
        <v>198</v>
      </c>
      <c r="E157" s="149" t="s">
        <v>256</v>
      </c>
      <c r="F157" s="212" t="s">
        <v>257</v>
      </c>
      <c r="G157" s="212"/>
      <c r="H157" s="212"/>
      <c r="I157" s="212"/>
      <c r="J157" s="150" t="s">
        <v>241</v>
      </c>
      <c r="K157" s="151">
        <v>2</v>
      </c>
      <c r="L157" s="213"/>
      <c r="M157" s="213"/>
      <c r="N157" s="213">
        <f t="shared" si="20"/>
        <v>0</v>
      </c>
      <c r="O157" s="211"/>
      <c r="P157" s="211"/>
      <c r="Q157" s="211"/>
      <c r="R157" s="142"/>
      <c r="T157" s="143" t="s">
        <v>5</v>
      </c>
      <c r="U157" s="40" t="s">
        <v>37</v>
      </c>
      <c r="V157" s="144">
        <v>0</v>
      </c>
      <c r="W157" s="144">
        <f t="shared" si="21"/>
        <v>0</v>
      </c>
      <c r="X157" s="144">
        <v>0</v>
      </c>
      <c r="Y157" s="144">
        <f t="shared" si="22"/>
        <v>0</v>
      </c>
      <c r="Z157" s="144">
        <v>0</v>
      </c>
      <c r="AA157" s="145">
        <f t="shared" si="23"/>
        <v>0</v>
      </c>
      <c r="AR157" s="18" t="s">
        <v>159</v>
      </c>
      <c r="AT157" s="18" t="s">
        <v>198</v>
      </c>
      <c r="AU157" s="18" t="s">
        <v>80</v>
      </c>
      <c r="AY157" s="18" t="s">
        <v>130</v>
      </c>
      <c r="BE157" s="146">
        <f t="shared" si="24"/>
        <v>0</v>
      </c>
      <c r="BF157" s="146">
        <f t="shared" si="25"/>
        <v>0</v>
      </c>
      <c r="BG157" s="146">
        <f t="shared" si="26"/>
        <v>0</v>
      </c>
      <c r="BH157" s="146">
        <f t="shared" si="27"/>
        <v>0</v>
      </c>
      <c r="BI157" s="146">
        <f t="shared" si="28"/>
        <v>0</v>
      </c>
      <c r="BJ157" s="18" t="s">
        <v>80</v>
      </c>
      <c r="BK157" s="147">
        <f t="shared" si="29"/>
        <v>0</v>
      </c>
      <c r="BL157" s="18" t="s">
        <v>135</v>
      </c>
      <c r="BM157" s="18" t="s">
        <v>258</v>
      </c>
    </row>
    <row r="158" spans="2:65" s="1" customFormat="1" ht="63.75" customHeight="1" x14ac:dyDescent="0.35">
      <c r="B158" s="137"/>
      <c r="C158" s="138" t="s">
        <v>259</v>
      </c>
      <c r="D158" s="138" t="s">
        <v>131</v>
      </c>
      <c r="E158" s="139" t="s">
        <v>260</v>
      </c>
      <c r="F158" s="210" t="s">
        <v>261</v>
      </c>
      <c r="G158" s="210"/>
      <c r="H158" s="210"/>
      <c r="I158" s="210"/>
      <c r="J158" s="140" t="s">
        <v>187</v>
      </c>
      <c r="K158" s="141">
        <v>396.7</v>
      </c>
      <c r="L158" s="211"/>
      <c r="M158" s="211"/>
      <c r="N158" s="211">
        <f t="shared" si="20"/>
        <v>0</v>
      </c>
      <c r="O158" s="211"/>
      <c r="P158" s="211"/>
      <c r="Q158" s="211"/>
      <c r="R158" s="142"/>
      <c r="T158" s="143" t="s">
        <v>5</v>
      </c>
      <c r="U158" s="40" t="s">
        <v>37</v>
      </c>
      <c r="V158" s="144">
        <v>0</v>
      </c>
      <c r="W158" s="144">
        <f t="shared" si="21"/>
        <v>0</v>
      </c>
      <c r="X158" s="144">
        <v>0</v>
      </c>
      <c r="Y158" s="144">
        <f t="shared" si="22"/>
        <v>0</v>
      </c>
      <c r="Z158" s="144">
        <v>0</v>
      </c>
      <c r="AA158" s="145">
        <f t="shared" si="23"/>
        <v>0</v>
      </c>
      <c r="AR158" s="18" t="s">
        <v>135</v>
      </c>
      <c r="AT158" s="18" t="s">
        <v>131</v>
      </c>
      <c r="AU158" s="18" t="s">
        <v>80</v>
      </c>
      <c r="AY158" s="18" t="s">
        <v>130</v>
      </c>
      <c r="BE158" s="146">
        <f t="shared" si="24"/>
        <v>0</v>
      </c>
      <c r="BF158" s="146">
        <f t="shared" si="25"/>
        <v>0</v>
      </c>
      <c r="BG158" s="146">
        <f t="shared" si="26"/>
        <v>0</v>
      </c>
      <c r="BH158" s="146">
        <f t="shared" si="27"/>
        <v>0</v>
      </c>
      <c r="BI158" s="146">
        <f t="shared" si="28"/>
        <v>0</v>
      </c>
      <c r="BJ158" s="18" t="s">
        <v>80</v>
      </c>
      <c r="BK158" s="147">
        <f t="shared" si="29"/>
        <v>0</v>
      </c>
      <c r="BL158" s="18" t="s">
        <v>135</v>
      </c>
      <c r="BM158" s="18" t="s">
        <v>262</v>
      </c>
    </row>
    <row r="159" spans="2:65" s="1" customFormat="1" ht="25.5" customHeight="1" x14ac:dyDescent="0.35">
      <c r="B159" s="137"/>
      <c r="C159" s="148" t="s">
        <v>263</v>
      </c>
      <c r="D159" s="148" t="s">
        <v>198</v>
      </c>
      <c r="E159" s="149" t="s">
        <v>264</v>
      </c>
      <c r="F159" s="212" t="s">
        <v>265</v>
      </c>
      <c r="G159" s="212"/>
      <c r="H159" s="212"/>
      <c r="I159" s="212"/>
      <c r="J159" s="150" t="s">
        <v>187</v>
      </c>
      <c r="K159" s="151">
        <v>396.7</v>
      </c>
      <c r="L159" s="213"/>
      <c r="M159" s="213"/>
      <c r="N159" s="213">
        <f t="shared" si="20"/>
        <v>0</v>
      </c>
      <c r="O159" s="211"/>
      <c r="P159" s="211"/>
      <c r="Q159" s="211"/>
      <c r="R159" s="142"/>
      <c r="T159" s="143" t="s">
        <v>5</v>
      </c>
      <c r="U159" s="40" t="s">
        <v>37</v>
      </c>
      <c r="V159" s="144">
        <v>0</v>
      </c>
      <c r="W159" s="144">
        <f t="shared" si="21"/>
        <v>0</v>
      </c>
      <c r="X159" s="144">
        <v>0</v>
      </c>
      <c r="Y159" s="144">
        <f t="shared" si="22"/>
        <v>0</v>
      </c>
      <c r="Z159" s="144">
        <v>0</v>
      </c>
      <c r="AA159" s="145">
        <f t="shared" si="23"/>
        <v>0</v>
      </c>
      <c r="AR159" s="18" t="s">
        <v>159</v>
      </c>
      <c r="AT159" s="18" t="s">
        <v>198</v>
      </c>
      <c r="AU159" s="18" t="s">
        <v>80</v>
      </c>
      <c r="AY159" s="18" t="s">
        <v>130</v>
      </c>
      <c r="BE159" s="146">
        <f t="shared" si="24"/>
        <v>0</v>
      </c>
      <c r="BF159" s="146">
        <f t="shared" si="25"/>
        <v>0</v>
      </c>
      <c r="BG159" s="146">
        <f t="shared" si="26"/>
        <v>0</v>
      </c>
      <c r="BH159" s="146">
        <f t="shared" si="27"/>
        <v>0</v>
      </c>
      <c r="BI159" s="146">
        <f t="shared" si="28"/>
        <v>0</v>
      </c>
      <c r="BJ159" s="18" t="s">
        <v>80</v>
      </c>
      <c r="BK159" s="147">
        <f t="shared" si="29"/>
        <v>0</v>
      </c>
      <c r="BL159" s="18" t="s">
        <v>135</v>
      </c>
      <c r="BM159" s="18" t="s">
        <v>266</v>
      </c>
    </row>
    <row r="160" spans="2:65" s="1" customFormat="1" ht="16.5" customHeight="1" x14ac:dyDescent="0.35">
      <c r="B160" s="137"/>
      <c r="C160" s="148" t="s">
        <v>267</v>
      </c>
      <c r="D160" s="148" t="s">
        <v>198</v>
      </c>
      <c r="E160" s="149" t="s">
        <v>268</v>
      </c>
      <c r="F160" s="212" t="s">
        <v>269</v>
      </c>
      <c r="G160" s="212"/>
      <c r="H160" s="212"/>
      <c r="I160" s="212"/>
      <c r="J160" s="150" t="s">
        <v>241</v>
      </c>
      <c r="K160" s="151">
        <v>50</v>
      </c>
      <c r="L160" s="213"/>
      <c r="M160" s="213"/>
      <c r="N160" s="213">
        <f t="shared" si="20"/>
        <v>0</v>
      </c>
      <c r="O160" s="211"/>
      <c r="P160" s="211"/>
      <c r="Q160" s="211"/>
      <c r="R160" s="142"/>
      <c r="T160" s="143" t="s">
        <v>5</v>
      </c>
      <c r="U160" s="40" t="s">
        <v>37</v>
      </c>
      <c r="V160" s="144">
        <v>0</v>
      </c>
      <c r="W160" s="144">
        <f t="shared" si="21"/>
        <v>0</v>
      </c>
      <c r="X160" s="144">
        <v>0</v>
      </c>
      <c r="Y160" s="144">
        <f t="shared" si="22"/>
        <v>0</v>
      </c>
      <c r="Z160" s="144">
        <v>0</v>
      </c>
      <c r="AA160" s="145">
        <f t="shared" si="23"/>
        <v>0</v>
      </c>
      <c r="AR160" s="18" t="s">
        <v>159</v>
      </c>
      <c r="AT160" s="18" t="s">
        <v>198</v>
      </c>
      <c r="AU160" s="18" t="s">
        <v>80</v>
      </c>
      <c r="AY160" s="18" t="s">
        <v>130</v>
      </c>
      <c r="BE160" s="146">
        <f t="shared" si="24"/>
        <v>0</v>
      </c>
      <c r="BF160" s="146">
        <f t="shared" si="25"/>
        <v>0</v>
      </c>
      <c r="BG160" s="146">
        <f t="shared" si="26"/>
        <v>0</v>
      </c>
      <c r="BH160" s="146">
        <f t="shared" si="27"/>
        <v>0</v>
      </c>
      <c r="BI160" s="146">
        <f t="shared" si="28"/>
        <v>0</v>
      </c>
      <c r="BJ160" s="18" t="s">
        <v>80</v>
      </c>
      <c r="BK160" s="147">
        <f t="shared" si="29"/>
        <v>0</v>
      </c>
      <c r="BL160" s="18" t="s">
        <v>135</v>
      </c>
      <c r="BM160" s="18" t="s">
        <v>270</v>
      </c>
    </row>
    <row r="161" spans="2:65" s="1" customFormat="1" ht="16.5" customHeight="1" x14ac:dyDescent="0.35">
      <c r="B161" s="137"/>
      <c r="C161" s="148" t="s">
        <v>271</v>
      </c>
      <c r="D161" s="148" t="s">
        <v>198</v>
      </c>
      <c r="E161" s="149" t="s">
        <v>272</v>
      </c>
      <c r="F161" s="212" t="s">
        <v>273</v>
      </c>
      <c r="G161" s="212"/>
      <c r="H161" s="212"/>
      <c r="I161" s="212"/>
      <c r="J161" s="150" t="s">
        <v>274</v>
      </c>
      <c r="K161" s="151">
        <v>1</v>
      </c>
      <c r="L161" s="213"/>
      <c r="M161" s="213"/>
      <c r="N161" s="213">
        <f t="shared" si="20"/>
        <v>0</v>
      </c>
      <c r="O161" s="211"/>
      <c r="P161" s="211"/>
      <c r="Q161" s="211"/>
      <c r="R161" s="142"/>
      <c r="T161" s="143" t="s">
        <v>5</v>
      </c>
      <c r="U161" s="40" t="s">
        <v>37</v>
      </c>
      <c r="V161" s="144">
        <v>0</v>
      </c>
      <c r="W161" s="144">
        <f t="shared" si="21"/>
        <v>0</v>
      </c>
      <c r="X161" s="144">
        <v>0</v>
      </c>
      <c r="Y161" s="144">
        <f t="shared" si="22"/>
        <v>0</v>
      </c>
      <c r="Z161" s="144">
        <v>0</v>
      </c>
      <c r="AA161" s="145">
        <f t="shared" si="23"/>
        <v>0</v>
      </c>
      <c r="AR161" s="18" t="s">
        <v>159</v>
      </c>
      <c r="AT161" s="18" t="s">
        <v>198</v>
      </c>
      <c r="AU161" s="18" t="s">
        <v>80</v>
      </c>
      <c r="AY161" s="18" t="s">
        <v>130</v>
      </c>
      <c r="BE161" s="146">
        <f t="shared" si="24"/>
        <v>0</v>
      </c>
      <c r="BF161" s="146">
        <f t="shared" si="25"/>
        <v>0</v>
      </c>
      <c r="BG161" s="146">
        <f t="shared" si="26"/>
        <v>0</v>
      </c>
      <c r="BH161" s="146">
        <f t="shared" si="27"/>
        <v>0</v>
      </c>
      <c r="BI161" s="146">
        <f t="shared" si="28"/>
        <v>0</v>
      </c>
      <c r="BJ161" s="18" t="s">
        <v>80</v>
      </c>
      <c r="BK161" s="147">
        <f t="shared" si="29"/>
        <v>0</v>
      </c>
      <c r="BL161" s="18" t="s">
        <v>135</v>
      </c>
      <c r="BM161" s="18" t="s">
        <v>275</v>
      </c>
    </row>
    <row r="162" spans="2:65" s="1" customFormat="1" ht="38.25" customHeight="1" x14ac:dyDescent="0.35">
      <c r="B162" s="137"/>
      <c r="C162" s="148" t="s">
        <v>276</v>
      </c>
      <c r="D162" s="148" t="s">
        <v>198</v>
      </c>
      <c r="E162" s="149" t="s">
        <v>277</v>
      </c>
      <c r="F162" s="212" t="s">
        <v>278</v>
      </c>
      <c r="G162" s="212"/>
      <c r="H162" s="212"/>
      <c r="I162" s="212"/>
      <c r="J162" s="150" t="s">
        <v>220</v>
      </c>
      <c r="K162" s="151">
        <v>306</v>
      </c>
      <c r="L162" s="213"/>
      <c r="M162" s="213"/>
      <c r="N162" s="213">
        <f t="shared" si="20"/>
        <v>0</v>
      </c>
      <c r="O162" s="211"/>
      <c r="P162" s="211"/>
      <c r="Q162" s="211"/>
      <c r="R162" s="142"/>
      <c r="T162" s="143" t="s">
        <v>5</v>
      </c>
      <c r="U162" s="40" t="s">
        <v>37</v>
      </c>
      <c r="V162" s="144">
        <v>0</v>
      </c>
      <c r="W162" s="144">
        <f t="shared" si="21"/>
        <v>0</v>
      </c>
      <c r="X162" s="144">
        <v>0</v>
      </c>
      <c r="Y162" s="144">
        <f t="shared" si="22"/>
        <v>0</v>
      </c>
      <c r="Z162" s="144">
        <v>0</v>
      </c>
      <c r="AA162" s="145">
        <f t="shared" si="23"/>
        <v>0</v>
      </c>
      <c r="AR162" s="18" t="s">
        <v>159</v>
      </c>
      <c r="AT162" s="18" t="s">
        <v>198</v>
      </c>
      <c r="AU162" s="18" t="s">
        <v>80</v>
      </c>
      <c r="AY162" s="18" t="s">
        <v>130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8" t="s">
        <v>80</v>
      </c>
      <c r="BK162" s="147">
        <f t="shared" si="29"/>
        <v>0</v>
      </c>
      <c r="BL162" s="18" t="s">
        <v>135</v>
      </c>
      <c r="BM162" s="18" t="s">
        <v>279</v>
      </c>
    </row>
    <row r="163" spans="2:65" s="1" customFormat="1" ht="25.5" customHeight="1" x14ac:dyDescent="0.35">
      <c r="B163" s="137"/>
      <c r="C163" s="138" t="s">
        <v>280</v>
      </c>
      <c r="D163" s="138" t="s">
        <v>131</v>
      </c>
      <c r="E163" s="139" t="s">
        <v>281</v>
      </c>
      <c r="F163" s="210" t="s">
        <v>282</v>
      </c>
      <c r="G163" s="210"/>
      <c r="H163" s="210"/>
      <c r="I163" s="210"/>
      <c r="J163" s="140" t="s">
        <v>220</v>
      </c>
      <c r="K163" s="141">
        <v>306</v>
      </c>
      <c r="L163" s="211"/>
      <c r="M163" s="211"/>
      <c r="N163" s="211">
        <f t="shared" si="20"/>
        <v>0</v>
      </c>
      <c r="O163" s="211"/>
      <c r="P163" s="211"/>
      <c r="Q163" s="211"/>
      <c r="R163" s="142"/>
      <c r="T163" s="143" t="s">
        <v>5</v>
      </c>
      <c r="U163" s="40" t="s">
        <v>37</v>
      </c>
      <c r="V163" s="144">
        <v>0</v>
      </c>
      <c r="W163" s="144">
        <f t="shared" si="21"/>
        <v>0</v>
      </c>
      <c r="X163" s="144">
        <v>0</v>
      </c>
      <c r="Y163" s="144">
        <f t="shared" si="22"/>
        <v>0</v>
      </c>
      <c r="Z163" s="144">
        <v>0</v>
      </c>
      <c r="AA163" s="145">
        <f t="shared" si="23"/>
        <v>0</v>
      </c>
      <c r="AR163" s="18" t="s">
        <v>135</v>
      </c>
      <c r="AT163" s="18" t="s">
        <v>131</v>
      </c>
      <c r="AU163" s="18" t="s">
        <v>80</v>
      </c>
      <c r="AY163" s="18" t="s">
        <v>130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8" t="s">
        <v>80</v>
      </c>
      <c r="BK163" s="147">
        <f t="shared" si="29"/>
        <v>0</v>
      </c>
      <c r="BL163" s="18" t="s">
        <v>135</v>
      </c>
      <c r="BM163" s="18" t="s">
        <v>283</v>
      </c>
    </row>
    <row r="164" spans="2:65" s="1" customFormat="1" ht="25.5" customHeight="1" x14ac:dyDescent="0.35">
      <c r="B164" s="137"/>
      <c r="C164" s="148" t="s">
        <v>284</v>
      </c>
      <c r="D164" s="148" t="s">
        <v>198</v>
      </c>
      <c r="E164" s="149" t="s">
        <v>285</v>
      </c>
      <c r="F164" s="212" t="s">
        <v>286</v>
      </c>
      <c r="G164" s="212"/>
      <c r="H164" s="212"/>
      <c r="I164" s="212"/>
      <c r="J164" s="150" t="s">
        <v>187</v>
      </c>
      <c r="K164" s="151">
        <v>102</v>
      </c>
      <c r="L164" s="213"/>
      <c r="M164" s="213"/>
      <c r="N164" s="213">
        <f t="shared" si="20"/>
        <v>0</v>
      </c>
      <c r="O164" s="211"/>
      <c r="P164" s="211"/>
      <c r="Q164" s="211"/>
      <c r="R164" s="142"/>
      <c r="T164" s="143" t="s">
        <v>5</v>
      </c>
      <c r="U164" s="40" t="s">
        <v>37</v>
      </c>
      <c r="V164" s="144">
        <v>0</v>
      </c>
      <c r="W164" s="144">
        <f t="shared" si="21"/>
        <v>0</v>
      </c>
      <c r="X164" s="144">
        <v>0</v>
      </c>
      <c r="Y164" s="144">
        <f t="shared" si="22"/>
        <v>0</v>
      </c>
      <c r="Z164" s="144">
        <v>0</v>
      </c>
      <c r="AA164" s="145">
        <f t="shared" si="23"/>
        <v>0</v>
      </c>
      <c r="AR164" s="18" t="s">
        <v>159</v>
      </c>
      <c r="AT164" s="18" t="s">
        <v>198</v>
      </c>
      <c r="AU164" s="18" t="s">
        <v>80</v>
      </c>
      <c r="AY164" s="18" t="s">
        <v>130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8" t="s">
        <v>80</v>
      </c>
      <c r="BK164" s="147">
        <f t="shared" si="29"/>
        <v>0</v>
      </c>
      <c r="BL164" s="18" t="s">
        <v>135</v>
      </c>
      <c r="BM164" s="18" t="s">
        <v>287</v>
      </c>
    </row>
    <row r="165" spans="2:65" s="1" customFormat="1" ht="25.5" customHeight="1" x14ac:dyDescent="0.35">
      <c r="B165" s="137"/>
      <c r="C165" s="148" t="s">
        <v>288</v>
      </c>
      <c r="D165" s="148" t="s">
        <v>198</v>
      </c>
      <c r="E165" s="149" t="s">
        <v>289</v>
      </c>
      <c r="F165" s="212" t="s">
        <v>290</v>
      </c>
      <c r="G165" s="212"/>
      <c r="H165" s="212"/>
      <c r="I165" s="212"/>
      <c r="J165" s="150" t="s">
        <v>220</v>
      </c>
      <c r="K165" s="151">
        <v>196</v>
      </c>
      <c r="L165" s="213"/>
      <c r="M165" s="213"/>
      <c r="N165" s="213">
        <f t="shared" si="20"/>
        <v>0</v>
      </c>
      <c r="O165" s="211"/>
      <c r="P165" s="211"/>
      <c r="Q165" s="211"/>
      <c r="R165" s="142"/>
      <c r="T165" s="143" t="s">
        <v>5</v>
      </c>
      <c r="U165" s="40" t="s">
        <v>37</v>
      </c>
      <c r="V165" s="144">
        <v>0</v>
      </c>
      <c r="W165" s="144">
        <f t="shared" si="21"/>
        <v>0</v>
      </c>
      <c r="X165" s="144">
        <v>0</v>
      </c>
      <c r="Y165" s="144">
        <f t="shared" si="22"/>
        <v>0</v>
      </c>
      <c r="Z165" s="144">
        <v>0</v>
      </c>
      <c r="AA165" s="145">
        <f t="shared" si="23"/>
        <v>0</v>
      </c>
      <c r="AR165" s="18" t="s">
        <v>159</v>
      </c>
      <c r="AT165" s="18" t="s">
        <v>198</v>
      </c>
      <c r="AU165" s="18" t="s">
        <v>80</v>
      </c>
      <c r="AY165" s="18" t="s">
        <v>130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8" t="s">
        <v>80</v>
      </c>
      <c r="BK165" s="147">
        <f t="shared" si="29"/>
        <v>0</v>
      </c>
      <c r="BL165" s="18" t="s">
        <v>135</v>
      </c>
      <c r="BM165" s="18" t="s">
        <v>291</v>
      </c>
    </row>
    <row r="166" spans="2:65" s="1" customFormat="1" ht="38.25" customHeight="1" x14ac:dyDescent="0.35">
      <c r="B166" s="137"/>
      <c r="C166" s="138" t="s">
        <v>292</v>
      </c>
      <c r="D166" s="138" t="s">
        <v>131</v>
      </c>
      <c r="E166" s="139" t="s">
        <v>293</v>
      </c>
      <c r="F166" s="210" t="s">
        <v>294</v>
      </c>
      <c r="G166" s="210"/>
      <c r="H166" s="210"/>
      <c r="I166" s="210"/>
      <c r="J166" s="140" t="s">
        <v>241</v>
      </c>
      <c r="K166" s="141">
        <v>2</v>
      </c>
      <c r="L166" s="211"/>
      <c r="M166" s="211"/>
      <c r="N166" s="211">
        <f t="shared" si="20"/>
        <v>0</v>
      </c>
      <c r="O166" s="211"/>
      <c r="P166" s="211"/>
      <c r="Q166" s="211"/>
      <c r="R166" s="142"/>
      <c r="T166" s="143" t="s">
        <v>5</v>
      </c>
      <c r="U166" s="40" t="s">
        <v>37</v>
      </c>
      <c r="V166" s="144">
        <v>0</v>
      </c>
      <c r="W166" s="144">
        <f t="shared" si="21"/>
        <v>0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8" t="s">
        <v>135</v>
      </c>
      <c r="AT166" s="18" t="s">
        <v>131</v>
      </c>
      <c r="AU166" s="18" t="s">
        <v>80</v>
      </c>
      <c r="AY166" s="18" t="s">
        <v>130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8" t="s">
        <v>80</v>
      </c>
      <c r="BK166" s="147">
        <f t="shared" si="29"/>
        <v>0</v>
      </c>
      <c r="BL166" s="18" t="s">
        <v>135</v>
      </c>
      <c r="BM166" s="18" t="s">
        <v>295</v>
      </c>
    </row>
    <row r="167" spans="2:65" s="1" customFormat="1" ht="38.25" customHeight="1" x14ac:dyDescent="0.35">
      <c r="B167" s="137"/>
      <c r="C167" s="138" t="s">
        <v>296</v>
      </c>
      <c r="D167" s="138" t="s">
        <v>131</v>
      </c>
      <c r="E167" s="139" t="s">
        <v>297</v>
      </c>
      <c r="F167" s="210" t="s">
        <v>298</v>
      </c>
      <c r="G167" s="210"/>
      <c r="H167" s="210"/>
      <c r="I167" s="210"/>
      <c r="J167" s="140" t="s">
        <v>182</v>
      </c>
      <c r="K167" s="141">
        <v>6.0000000000000001E-3</v>
      </c>
      <c r="L167" s="211"/>
      <c r="M167" s="211"/>
      <c r="N167" s="211">
        <f t="shared" si="20"/>
        <v>0</v>
      </c>
      <c r="O167" s="211"/>
      <c r="P167" s="211"/>
      <c r="Q167" s="211"/>
      <c r="R167" s="142"/>
      <c r="T167" s="143" t="s">
        <v>5</v>
      </c>
      <c r="U167" s="40" t="s">
        <v>37</v>
      </c>
      <c r="V167" s="144">
        <v>0</v>
      </c>
      <c r="W167" s="144">
        <f t="shared" si="21"/>
        <v>0</v>
      </c>
      <c r="X167" s="144">
        <v>0</v>
      </c>
      <c r="Y167" s="144">
        <f t="shared" si="22"/>
        <v>0</v>
      </c>
      <c r="Z167" s="144">
        <v>0</v>
      </c>
      <c r="AA167" s="145">
        <f t="shared" si="23"/>
        <v>0</v>
      </c>
      <c r="AR167" s="18" t="s">
        <v>135</v>
      </c>
      <c r="AT167" s="18" t="s">
        <v>131</v>
      </c>
      <c r="AU167" s="18" t="s">
        <v>80</v>
      </c>
      <c r="AY167" s="18" t="s">
        <v>130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8" t="s">
        <v>80</v>
      </c>
      <c r="BK167" s="147">
        <f t="shared" si="29"/>
        <v>0</v>
      </c>
      <c r="BL167" s="18" t="s">
        <v>135</v>
      </c>
      <c r="BM167" s="18" t="s">
        <v>299</v>
      </c>
    </row>
    <row r="168" spans="2:65" s="9" customFormat="1" ht="29.9" customHeight="1" x14ac:dyDescent="0.35">
      <c r="B168" s="126"/>
      <c r="C168" s="127"/>
      <c r="D168" s="136" t="s">
        <v>106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221">
        <f>BK168</f>
        <v>0</v>
      </c>
      <c r="O168" s="222"/>
      <c r="P168" s="222"/>
      <c r="Q168" s="222"/>
      <c r="R168" s="129"/>
      <c r="T168" s="130"/>
      <c r="U168" s="127"/>
      <c r="V168" s="127"/>
      <c r="W168" s="131">
        <f>SUM(W169:W170)</f>
        <v>0</v>
      </c>
      <c r="X168" s="127"/>
      <c r="Y168" s="131">
        <f>SUM(Y169:Y170)</f>
        <v>0</v>
      </c>
      <c r="Z168" s="127"/>
      <c r="AA168" s="132">
        <f>SUM(AA169:AA170)</f>
        <v>0</v>
      </c>
      <c r="AR168" s="133" t="s">
        <v>78</v>
      </c>
      <c r="AT168" s="134" t="s">
        <v>69</v>
      </c>
      <c r="AU168" s="134" t="s">
        <v>78</v>
      </c>
      <c r="AY168" s="133" t="s">
        <v>130</v>
      </c>
      <c r="BK168" s="135">
        <f>SUM(BK169:BK170)</f>
        <v>0</v>
      </c>
    </row>
    <row r="169" spans="2:65" s="1" customFormat="1" ht="38.25" customHeight="1" x14ac:dyDescent="0.35">
      <c r="B169" s="137"/>
      <c r="C169" s="138" t="s">
        <v>300</v>
      </c>
      <c r="D169" s="138" t="s">
        <v>131</v>
      </c>
      <c r="E169" s="139" t="s">
        <v>301</v>
      </c>
      <c r="F169" s="210" t="s">
        <v>302</v>
      </c>
      <c r="G169" s="210"/>
      <c r="H169" s="210"/>
      <c r="I169" s="210"/>
      <c r="J169" s="140" t="s">
        <v>187</v>
      </c>
      <c r="K169" s="141">
        <v>5.4</v>
      </c>
      <c r="L169" s="211"/>
      <c r="M169" s="211"/>
      <c r="N169" s="211">
        <f>ROUND(L169*K169,3)</f>
        <v>0</v>
      </c>
      <c r="O169" s="211"/>
      <c r="P169" s="211"/>
      <c r="Q169" s="211"/>
      <c r="R169" s="142"/>
      <c r="T169" s="143" t="s">
        <v>5</v>
      </c>
      <c r="U169" s="40" t="s">
        <v>37</v>
      </c>
      <c r="V169" s="144">
        <v>0</v>
      </c>
      <c r="W169" s="144">
        <f>V169*K169</f>
        <v>0</v>
      </c>
      <c r="X169" s="144">
        <v>0</v>
      </c>
      <c r="Y169" s="144">
        <f>X169*K169</f>
        <v>0</v>
      </c>
      <c r="Z169" s="144">
        <v>0</v>
      </c>
      <c r="AA169" s="145">
        <f>Z169*K169</f>
        <v>0</v>
      </c>
      <c r="AR169" s="18" t="s">
        <v>135</v>
      </c>
      <c r="AT169" s="18" t="s">
        <v>131</v>
      </c>
      <c r="AU169" s="18" t="s">
        <v>80</v>
      </c>
      <c r="AY169" s="18" t="s">
        <v>130</v>
      </c>
      <c r="BE169" s="146">
        <f>IF(U169="základná",N169,0)</f>
        <v>0</v>
      </c>
      <c r="BF169" s="146">
        <f>IF(U169="znížená",N169,0)</f>
        <v>0</v>
      </c>
      <c r="BG169" s="146">
        <f>IF(U169="zákl. prenesená",N169,0)</f>
        <v>0</v>
      </c>
      <c r="BH169" s="146">
        <f>IF(U169="zníž. prenesená",N169,0)</f>
        <v>0</v>
      </c>
      <c r="BI169" s="146">
        <f>IF(U169="nulová",N169,0)</f>
        <v>0</v>
      </c>
      <c r="BJ169" s="18" t="s">
        <v>80</v>
      </c>
      <c r="BK169" s="147">
        <f>ROUND(L169*K169,3)</f>
        <v>0</v>
      </c>
      <c r="BL169" s="18" t="s">
        <v>135</v>
      </c>
      <c r="BM169" s="18" t="s">
        <v>303</v>
      </c>
    </row>
    <row r="170" spans="2:65" s="1" customFormat="1" ht="25.5" customHeight="1" x14ac:dyDescent="0.35">
      <c r="B170" s="137"/>
      <c r="C170" s="148" t="s">
        <v>304</v>
      </c>
      <c r="D170" s="148" t="s">
        <v>198</v>
      </c>
      <c r="E170" s="149" t="s">
        <v>305</v>
      </c>
      <c r="F170" s="212" t="s">
        <v>306</v>
      </c>
      <c r="G170" s="212"/>
      <c r="H170" s="212"/>
      <c r="I170" s="212"/>
      <c r="J170" s="150" t="s">
        <v>182</v>
      </c>
      <c r="K170" s="151">
        <v>9.18</v>
      </c>
      <c r="L170" s="213"/>
      <c r="M170" s="213"/>
      <c r="N170" s="213">
        <f>ROUND(L170*K170,3)</f>
        <v>0</v>
      </c>
      <c r="O170" s="211"/>
      <c r="P170" s="211"/>
      <c r="Q170" s="211"/>
      <c r="R170" s="142"/>
      <c r="T170" s="143" t="s">
        <v>5</v>
      </c>
      <c r="U170" s="40" t="s">
        <v>37</v>
      </c>
      <c r="V170" s="144">
        <v>0</v>
      </c>
      <c r="W170" s="144">
        <f>V170*K170</f>
        <v>0</v>
      </c>
      <c r="X170" s="144">
        <v>0</v>
      </c>
      <c r="Y170" s="144">
        <f>X170*K170</f>
        <v>0</v>
      </c>
      <c r="Z170" s="144">
        <v>0</v>
      </c>
      <c r="AA170" s="145">
        <f>Z170*K170</f>
        <v>0</v>
      </c>
      <c r="AR170" s="18" t="s">
        <v>159</v>
      </c>
      <c r="AT170" s="18" t="s">
        <v>198</v>
      </c>
      <c r="AU170" s="18" t="s">
        <v>80</v>
      </c>
      <c r="AY170" s="18" t="s">
        <v>130</v>
      </c>
      <c r="BE170" s="146">
        <f>IF(U170="základná",N170,0)</f>
        <v>0</v>
      </c>
      <c r="BF170" s="146">
        <f>IF(U170="znížená",N170,0)</f>
        <v>0</v>
      </c>
      <c r="BG170" s="146">
        <f>IF(U170="zákl. prenesená",N170,0)</f>
        <v>0</v>
      </c>
      <c r="BH170" s="146">
        <f>IF(U170="zníž. prenesená",N170,0)</f>
        <v>0</v>
      </c>
      <c r="BI170" s="146">
        <f>IF(U170="nulová",N170,0)</f>
        <v>0</v>
      </c>
      <c r="BJ170" s="18" t="s">
        <v>80</v>
      </c>
      <c r="BK170" s="147">
        <f>ROUND(L170*K170,3)</f>
        <v>0</v>
      </c>
      <c r="BL170" s="18" t="s">
        <v>135</v>
      </c>
      <c r="BM170" s="18" t="s">
        <v>307</v>
      </c>
    </row>
    <row r="171" spans="2:65" s="9" customFormat="1" ht="29.9" customHeight="1" x14ac:dyDescent="0.35">
      <c r="B171" s="126"/>
      <c r="C171" s="127"/>
      <c r="D171" s="136" t="s">
        <v>107</v>
      </c>
      <c r="E171" s="136"/>
      <c r="F171" s="136"/>
      <c r="G171" s="136"/>
      <c r="H171" s="136"/>
      <c r="I171" s="136"/>
      <c r="J171" s="136"/>
      <c r="K171" s="136"/>
      <c r="L171" s="136"/>
      <c r="M171" s="136"/>
      <c r="N171" s="221">
        <f>BK171</f>
        <v>0</v>
      </c>
      <c r="O171" s="222"/>
      <c r="P171" s="222"/>
      <c r="Q171" s="222"/>
      <c r="R171" s="129"/>
      <c r="T171" s="130"/>
      <c r="U171" s="127"/>
      <c r="V171" s="127"/>
      <c r="W171" s="131">
        <f>SUM(W172:W179)</f>
        <v>13.941360000000001</v>
      </c>
      <c r="X171" s="127"/>
      <c r="Y171" s="131">
        <f>SUM(Y172:Y179)</f>
        <v>9.6479999999999997</v>
      </c>
      <c r="Z171" s="127"/>
      <c r="AA171" s="132">
        <f>SUM(AA172:AA179)</f>
        <v>0</v>
      </c>
      <c r="AR171" s="133" t="s">
        <v>78</v>
      </c>
      <c r="AT171" s="134" t="s">
        <v>69</v>
      </c>
      <c r="AU171" s="134" t="s">
        <v>78</v>
      </c>
      <c r="AY171" s="133" t="s">
        <v>130</v>
      </c>
      <c r="BK171" s="135">
        <f>SUM(BK172:BK179)</f>
        <v>0</v>
      </c>
    </row>
    <row r="172" spans="2:65" s="1" customFormat="1" ht="38.25" customHeight="1" x14ac:dyDescent="0.35">
      <c r="B172" s="137"/>
      <c r="C172" s="138" t="s">
        <v>308</v>
      </c>
      <c r="D172" s="138" t="s">
        <v>131</v>
      </c>
      <c r="E172" s="139" t="s">
        <v>309</v>
      </c>
      <c r="F172" s="210" t="s">
        <v>310</v>
      </c>
      <c r="G172" s="210"/>
      <c r="H172" s="210"/>
      <c r="I172" s="210"/>
      <c r="J172" s="140" t="s">
        <v>187</v>
      </c>
      <c r="K172" s="141">
        <v>603</v>
      </c>
      <c r="L172" s="211"/>
      <c r="M172" s="211"/>
      <c r="N172" s="211">
        <f t="shared" ref="N172:N179" si="30">ROUND(L172*K172,3)</f>
        <v>0</v>
      </c>
      <c r="O172" s="211"/>
      <c r="P172" s="211"/>
      <c r="Q172" s="211"/>
      <c r="R172" s="142"/>
      <c r="T172" s="143" t="s">
        <v>5</v>
      </c>
      <c r="U172" s="40" t="s">
        <v>37</v>
      </c>
      <c r="V172" s="144">
        <v>0</v>
      </c>
      <c r="W172" s="144">
        <f t="shared" ref="W172:W179" si="31">V172*K172</f>
        <v>0</v>
      </c>
      <c r="X172" s="144">
        <v>0</v>
      </c>
      <c r="Y172" s="144">
        <f t="shared" ref="Y172:Y179" si="32">X172*K172</f>
        <v>0</v>
      </c>
      <c r="Z172" s="144">
        <v>0</v>
      </c>
      <c r="AA172" s="145">
        <f t="shared" ref="AA172:AA179" si="33">Z172*K172</f>
        <v>0</v>
      </c>
      <c r="AR172" s="18" t="s">
        <v>135</v>
      </c>
      <c r="AT172" s="18" t="s">
        <v>131</v>
      </c>
      <c r="AU172" s="18" t="s">
        <v>80</v>
      </c>
      <c r="AY172" s="18" t="s">
        <v>130</v>
      </c>
      <c r="BE172" s="146">
        <f t="shared" ref="BE172:BE179" si="34">IF(U172="základná",N172,0)</f>
        <v>0</v>
      </c>
      <c r="BF172" s="146">
        <f t="shared" ref="BF172:BF179" si="35">IF(U172="znížená",N172,0)</f>
        <v>0</v>
      </c>
      <c r="BG172" s="146">
        <f t="shared" ref="BG172:BG179" si="36">IF(U172="zákl. prenesená",N172,0)</f>
        <v>0</v>
      </c>
      <c r="BH172" s="146">
        <f t="shared" ref="BH172:BH179" si="37">IF(U172="zníž. prenesená",N172,0)</f>
        <v>0</v>
      </c>
      <c r="BI172" s="146">
        <f t="shared" ref="BI172:BI179" si="38">IF(U172="nulová",N172,0)</f>
        <v>0</v>
      </c>
      <c r="BJ172" s="18" t="s">
        <v>80</v>
      </c>
      <c r="BK172" s="147">
        <f t="shared" ref="BK172:BK179" si="39">ROUND(L172*K172,3)</f>
        <v>0</v>
      </c>
      <c r="BL172" s="18" t="s">
        <v>135</v>
      </c>
      <c r="BM172" s="18" t="s">
        <v>311</v>
      </c>
    </row>
    <row r="173" spans="2:65" s="1" customFormat="1" ht="25.5" customHeight="1" x14ac:dyDescent="0.35">
      <c r="B173" s="137"/>
      <c r="C173" s="148" t="s">
        <v>312</v>
      </c>
      <c r="D173" s="148" t="s">
        <v>198</v>
      </c>
      <c r="E173" s="149" t="s">
        <v>313</v>
      </c>
      <c r="F173" s="212" t="s">
        <v>314</v>
      </c>
      <c r="G173" s="212"/>
      <c r="H173" s="212"/>
      <c r="I173" s="212"/>
      <c r="J173" s="150" t="s">
        <v>182</v>
      </c>
      <c r="K173" s="151">
        <v>41.003999999999998</v>
      </c>
      <c r="L173" s="213"/>
      <c r="M173" s="213"/>
      <c r="N173" s="213">
        <f t="shared" si="30"/>
        <v>0</v>
      </c>
      <c r="O173" s="211"/>
      <c r="P173" s="211"/>
      <c r="Q173" s="211"/>
      <c r="R173" s="142"/>
      <c r="T173" s="143" t="s">
        <v>5</v>
      </c>
      <c r="U173" s="40" t="s">
        <v>37</v>
      </c>
      <c r="V173" s="144">
        <v>0</v>
      </c>
      <c r="W173" s="144">
        <f t="shared" si="31"/>
        <v>0</v>
      </c>
      <c r="X173" s="144">
        <v>0</v>
      </c>
      <c r="Y173" s="144">
        <f t="shared" si="32"/>
        <v>0</v>
      </c>
      <c r="Z173" s="144">
        <v>0</v>
      </c>
      <c r="AA173" s="145">
        <f t="shared" si="33"/>
        <v>0</v>
      </c>
      <c r="AR173" s="18" t="s">
        <v>159</v>
      </c>
      <c r="AT173" s="18" t="s">
        <v>198</v>
      </c>
      <c r="AU173" s="18" t="s">
        <v>80</v>
      </c>
      <c r="AY173" s="18" t="s">
        <v>130</v>
      </c>
      <c r="BE173" s="146">
        <f t="shared" si="34"/>
        <v>0</v>
      </c>
      <c r="BF173" s="146">
        <f t="shared" si="35"/>
        <v>0</v>
      </c>
      <c r="BG173" s="146">
        <f t="shared" si="36"/>
        <v>0</v>
      </c>
      <c r="BH173" s="146">
        <f t="shared" si="37"/>
        <v>0</v>
      </c>
      <c r="BI173" s="146">
        <f t="shared" si="38"/>
        <v>0</v>
      </c>
      <c r="BJ173" s="18" t="s">
        <v>80</v>
      </c>
      <c r="BK173" s="147">
        <f t="shared" si="39"/>
        <v>0</v>
      </c>
      <c r="BL173" s="18" t="s">
        <v>135</v>
      </c>
      <c r="BM173" s="18" t="s">
        <v>315</v>
      </c>
    </row>
    <row r="174" spans="2:65" s="1" customFormat="1" ht="38.25" customHeight="1" x14ac:dyDescent="0.35">
      <c r="B174" s="137"/>
      <c r="C174" s="138" t="s">
        <v>316</v>
      </c>
      <c r="D174" s="138" t="s">
        <v>131</v>
      </c>
      <c r="E174" s="139" t="s">
        <v>317</v>
      </c>
      <c r="F174" s="210" t="s">
        <v>318</v>
      </c>
      <c r="G174" s="210"/>
      <c r="H174" s="210"/>
      <c r="I174" s="210"/>
      <c r="J174" s="140" t="s">
        <v>187</v>
      </c>
      <c r="K174" s="141">
        <v>603</v>
      </c>
      <c r="L174" s="211"/>
      <c r="M174" s="211"/>
      <c r="N174" s="211">
        <f t="shared" si="30"/>
        <v>0</v>
      </c>
      <c r="O174" s="211"/>
      <c r="P174" s="211"/>
      <c r="Q174" s="211"/>
      <c r="R174" s="142"/>
      <c r="T174" s="143" t="s">
        <v>5</v>
      </c>
      <c r="U174" s="40" t="s">
        <v>37</v>
      </c>
      <c r="V174" s="144">
        <v>0</v>
      </c>
      <c r="W174" s="144">
        <f t="shared" si="31"/>
        <v>0</v>
      </c>
      <c r="X174" s="144">
        <v>0</v>
      </c>
      <c r="Y174" s="144">
        <f t="shared" si="32"/>
        <v>0</v>
      </c>
      <c r="Z174" s="144">
        <v>0</v>
      </c>
      <c r="AA174" s="145">
        <f t="shared" si="33"/>
        <v>0</v>
      </c>
      <c r="AR174" s="18" t="s">
        <v>135</v>
      </c>
      <c r="AT174" s="18" t="s">
        <v>131</v>
      </c>
      <c r="AU174" s="18" t="s">
        <v>80</v>
      </c>
      <c r="AY174" s="18" t="s">
        <v>130</v>
      </c>
      <c r="BE174" s="146">
        <f t="shared" si="34"/>
        <v>0</v>
      </c>
      <c r="BF174" s="146">
        <f t="shared" si="35"/>
        <v>0</v>
      </c>
      <c r="BG174" s="146">
        <f t="shared" si="36"/>
        <v>0</v>
      </c>
      <c r="BH174" s="146">
        <f t="shared" si="37"/>
        <v>0</v>
      </c>
      <c r="BI174" s="146">
        <f t="shared" si="38"/>
        <v>0</v>
      </c>
      <c r="BJ174" s="18" t="s">
        <v>80</v>
      </c>
      <c r="BK174" s="147">
        <f t="shared" si="39"/>
        <v>0</v>
      </c>
      <c r="BL174" s="18" t="s">
        <v>135</v>
      </c>
      <c r="BM174" s="18" t="s">
        <v>319</v>
      </c>
    </row>
    <row r="175" spans="2:65" s="1" customFormat="1" ht="38.25" customHeight="1" x14ac:dyDescent="0.35">
      <c r="B175" s="137"/>
      <c r="C175" s="138" t="s">
        <v>320</v>
      </c>
      <c r="D175" s="138" t="s">
        <v>131</v>
      </c>
      <c r="E175" s="139" t="s">
        <v>321</v>
      </c>
      <c r="F175" s="210" t="s">
        <v>322</v>
      </c>
      <c r="G175" s="210"/>
      <c r="H175" s="210"/>
      <c r="I175" s="210"/>
      <c r="J175" s="140" t="s">
        <v>187</v>
      </c>
      <c r="K175" s="141">
        <v>603</v>
      </c>
      <c r="L175" s="211"/>
      <c r="M175" s="211"/>
      <c r="N175" s="211">
        <f t="shared" si="30"/>
        <v>0</v>
      </c>
      <c r="O175" s="211"/>
      <c r="P175" s="211"/>
      <c r="Q175" s="211"/>
      <c r="R175" s="142"/>
      <c r="T175" s="143" t="s">
        <v>5</v>
      </c>
      <c r="U175" s="40" t="s">
        <v>37</v>
      </c>
      <c r="V175" s="144">
        <v>0</v>
      </c>
      <c r="W175" s="144">
        <f t="shared" si="31"/>
        <v>0</v>
      </c>
      <c r="X175" s="144">
        <v>0</v>
      </c>
      <c r="Y175" s="144">
        <f t="shared" si="32"/>
        <v>0</v>
      </c>
      <c r="Z175" s="144">
        <v>0</v>
      </c>
      <c r="AA175" s="145">
        <f t="shared" si="33"/>
        <v>0</v>
      </c>
      <c r="AR175" s="18" t="s">
        <v>135</v>
      </c>
      <c r="AT175" s="18" t="s">
        <v>131</v>
      </c>
      <c r="AU175" s="18" t="s">
        <v>80</v>
      </c>
      <c r="AY175" s="18" t="s">
        <v>130</v>
      </c>
      <c r="BE175" s="146">
        <f t="shared" si="34"/>
        <v>0</v>
      </c>
      <c r="BF175" s="146">
        <f t="shared" si="35"/>
        <v>0</v>
      </c>
      <c r="BG175" s="146">
        <f t="shared" si="36"/>
        <v>0</v>
      </c>
      <c r="BH175" s="146">
        <f t="shared" si="37"/>
        <v>0</v>
      </c>
      <c r="BI175" s="146">
        <f t="shared" si="38"/>
        <v>0</v>
      </c>
      <c r="BJ175" s="18" t="s">
        <v>80</v>
      </c>
      <c r="BK175" s="147">
        <f t="shared" si="39"/>
        <v>0</v>
      </c>
      <c r="BL175" s="18" t="s">
        <v>135</v>
      </c>
      <c r="BM175" s="18" t="s">
        <v>323</v>
      </c>
    </row>
    <row r="176" spans="2:65" s="1" customFormat="1" ht="25.5" customHeight="1" x14ac:dyDescent="0.35">
      <c r="B176" s="137"/>
      <c r="C176" s="148" t="s">
        <v>324</v>
      </c>
      <c r="D176" s="148" t="s">
        <v>198</v>
      </c>
      <c r="E176" s="149" t="s">
        <v>325</v>
      </c>
      <c r="F176" s="212" t="s">
        <v>326</v>
      </c>
      <c r="G176" s="212"/>
      <c r="H176" s="212"/>
      <c r="I176" s="212"/>
      <c r="J176" s="150" t="s">
        <v>182</v>
      </c>
      <c r="K176" s="151">
        <v>102.51</v>
      </c>
      <c r="L176" s="213"/>
      <c r="M176" s="213"/>
      <c r="N176" s="213">
        <f t="shared" si="30"/>
        <v>0</v>
      </c>
      <c r="O176" s="211"/>
      <c r="P176" s="211"/>
      <c r="Q176" s="211"/>
      <c r="R176" s="142"/>
      <c r="T176" s="143" t="s">
        <v>5</v>
      </c>
      <c r="U176" s="40" t="s">
        <v>37</v>
      </c>
      <c r="V176" s="144">
        <v>0</v>
      </c>
      <c r="W176" s="144">
        <f t="shared" si="31"/>
        <v>0</v>
      </c>
      <c r="X176" s="144">
        <v>0</v>
      </c>
      <c r="Y176" s="144">
        <f t="shared" si="32"/>
        <v>0</v>
      </c>
      <c r="Z176" s="144">
        <v>0</v>
      </c>
      <c r="AA176" s="145">
        <f t="shared" si="33"/>
        <v>0</v>
      </c>
      <c r="AR176" s="18" t="s">
        <v>159</v>
      </c>
      <c r="AT176" s="18" t="s">
        <v>198</v>
      </c>
      <c r="AU176" s="18" t="s">
        <v>80</v>
      </c>
      <c r="AY176" s="18" t="s">
        <v>130</v>
      </c>
      <c r="BE176" s="146">
        <f t="shared" si="34"/>
        <v>0</v>
      </c>
      <c r="BF176" s="146">
        <f t="shared" si="35"/>
        <v>0</v>
      </c>
      <c r="BG176" s="146">
        <f t="shared" si="36"/>
        <v>0</v>
      </c>
      <c r="BH176" s="146">
        <f t="shared" si="37"/>
        <v>0</v>
      </c>
      <c r="BI176" s="146">
        <f t="shared" si="38"/>
        <v>0</v>
      </c>
      <c r="BJ176" s="18" t="s">
        <v>80</v>
      </c>
      <c r="BK176" s="147">
        <f t="shared" si="39"/>
        <v>0</v>
      </c>
      <c r="BL176" s="18" t="s">
        <v>135</v>
      </c>
      <c r="BM176" s="18" t="s">
        <v>327</v>
      </c>
    </row>
    <row r="177" spans="2:65" s="1" customFormat="1" ht="25.5" customHeight="1" x14ac:dyDescent="0.35">
      <c r="B177" s="137"/>
      <c r="C177" s="138" t="s">
        <v>328</v>
      </c>
      <c r="D177" s="138" t="s">
        <v>131</v>
      </c>
      <c r="E177" s="139" t="s">
        <v>329</v>
      </c>
      <c r="F177" s="210" t="s">
        <v>330</v>
      </c>
      <c r="G177" s="210"/>
      <c r="H177" s="210"/>
      <c r="I177" s="210"/>
      <c r="J177" s="140" t="s">
        <v>187</v>
      </c>
      <c r="K177" s="141">
        <v>603</v>
      </c>
      <c r="L177" s="211"/>
      <c r="M177" s="211"/>
      <c r="N177" s="211">
        <f t="shared" si="30"/>
        <v>0</v>
      </c>
      <c r="O177" s="211"/>
      <c r="P177" s="211"/>
      <c r="Q177" s="211"/>
      <c r="R177" s="142"/>
      <c r="T177" s="143" t="s">
        <v>5</v>
      </c>
      <c r="U177" s="40" t="s">
        <v>37</v>
      </c>
      <c r="V177" s="144">
        <v>2.3120000000000002E-2</v>
      </c>
      <c r="W177" s="144">
        <f t="shared" si="31"/>
        <v>13.941360000000001</v>
      </c>
      <c r="X177" s="144">
        <v>1.6E-2</v>
      </c>
      <c r="Y177" s="144">
        <f t="shared" si="32"/>
        <v>9.6479999999999997</v>
      </c>
      <c r="Z177" s="144">
        <v>0</v>
      </c>
      <c r="AA177" s="145">
        <f t="shared" si="33"/>
        <v>0</v>
      </c>
      <c r="AR177" s="18" t="s">
        <v>135</v>
      </c>
      <c r="AT177" s="18" t="s">
        <v>131</v>
      </c>
      <c r="AU177" s="18" t="s">
        <v>80</v>
      </c>
      <c r="AY177" s="18" t="s">
        <v>130</v>
      </c>
      <c r="BE177" s="146">
        <f t="shared" si="34"/>
        <v>0</v>
      </c>
      <c r="BF177" s="146">
        <f t="shared" si="35"/>
        <v>0</v>
      </c>
      <c r="BG177" s="146">
        <f t="shared" si="36"/>
        <v>0</v>
      </c>
      <c r="BH177" s="146">
        <f t="shared" si="37"/>
        <v>0</v>
      </c>
      <c r="BI177" s="146">
        <f t="shared" si="38"/>
        <v>0</v>
      </c>
      <c r="BJ177" s="18" t="s">
        <v>80</v>
      </c>
      <c r="BK177" s="147">
        <f t="shared" si="39"/>
        <v>0</v>
      </c>
      <c r="BL177" s="18" t="s">
        <v>135</v>
      </c>
      <c r="BM177" s="18" t="s">
        <v>331</v>
      </c>
    </row>
    <row r="178" spans="2:65" s="1" customFormat="1" ht="38.25" customHeight="1" x14ac:dyDescent="0.35">
      <c r="B178" s="137"/>
      <c r="C178" s="138" t="s">
        <v>332</v>
      </c>
      <c r="D178" s="138" t="s">
        <v>131</v>
      </c>
      <c r="E178" s="139" t="s">
        <v>333</v>
      </c>
      <c r="F178" s="210" t="s">
        <v>334</v>
      </c>
      <c r="G178" s="210"/>
      <c r="H178" s="210"/>
      <c r="I178" s="210"/>
      <c r="J178" s="140" t="s">
        <v>187</v>
      </c>
      <c r="K178" s="141">
        <v>603</v>
      </c>
      <c r="L178" s="211"/>
      <c r="M178" s="211"/>
      <c r="N178" s="211">
        <f t="shared" si="30"/>
        <v>0</v>
      </c>
      <c r="O178" s="211"/>
      <c r="P178" s="211"/>
      <c r="Q178" s="211"/>
      <c r="R178" s="142"/>
      <c r="T178" s="143" t="s">
        <v>5</v>
      </c>
      <c r="U178" s="40" t="s">
        <v>37</v>
      </c>
      <c r="V178" s="144">
        <v>0</v>
      </c>
      <c r="W178" s="144">
        <f t="shared" si="31"/>
        <v>0</v>
      </c>
      <c r="X178" s="144">
        <v>0</v>
      </c>
      <c r="Y178" s="144">
        <f t="shared" si="32"/>
        <v>0</v>
      </c>
      <c r="Z178" s="144">
        <v>0</v>
      </c>
      <c r="AA178" s="145">
        <f t="shared" si="33"/>
        <v>0</v>
      </c>
      <c r="AR178" s="18" t="s">
        <v>135</v>
      </c>
      <c r="AT178" s="18" t="s">
        <v>131</v>
      </c>
      <c r="AU178" s="18" t="s">
        <v>80</v>
      </c>
      <c r="AY178" s="18" t="s">
        <v>130</v>
      </c>
      <c r="BE178" s="146">
        <f t="shared" si="34"/>
        <v>0</v>
      </c>
      <c r="BF178" s="146">
        <f t="shared" si="35"/>
        <v>0</v>
      </c>
      <c r="BG178" s="146">
        <f t="shared" si="36"/>
        <v>0</v>
      </c>
      <c r="BH178" s="146">
        <f t="shared" si="37"/>
        <v>0</v>
      </c>
      <c r="BI178" s="146">
        <f t="shared" si="38"/>
        <v>0</v>
      </c>
      <c r="BJ178" s="18" t="s">
        <v>80</v>
      </c>
      <c r="BK178" s="147">
        <f t="shared" si="39"/>
        <v>0</v>
      </c>
      <c r="BL178" s="18" t="s">
        <v>135</v>
      </c>
      <c r="BM178" s="18" t="s">
        <v>335</v>
      </c>
    </row>
    <row r="179" spans="2:65" s="1" customFormat="1" ht="25.5" customHeight="1" x14ac:dyDescent="0.35">
      <c r="B179" s="137"/>
      <c r="C179" s="148" t="s">
        <v>336</v>
      </c>
      <c r="D179" s="148" t="s">
        <v>198</v>
      </c>
      <c r="E179" s="149" t="s">
        <v>337</v>
      </c>
      <c r="F179" s="212" t="s">
        <v>338</v>
      </c>
      <c r="G179" s="212"/>
      <c r="H179" s="212"/>
      <c r="I179" s="212"/>
      <c r="J179" s="150" t="s">
        <v>182</v>
      </c>
      <c r="K179" s="151">
        <v>205.02</v>
      </c>
      <c r="L179" s="213"/>
      <c r="M179" s="213"/>
      <c r="N179" s="213">
        <f t="shared" si="30"/>
        <v>0</v>
      </c>
      <c r="O179" s="211"/>
      <c r="P179" s="211"/>
      <c r="Q179" s="211"/>
      <c r="R179" s="142"/>
      <c r="T179" s="143" t="s">
        <v>5</v>
      </c>
      <c r="U179" s="40" t="s">
        <v>37</v>
      </c>
      <c r="V179" s="144">
        <v>0</v>
      </c>
      <c r="W179" s="144">
        <f t="shared" si="31"/>
        <v>0</v>
      </c>
      <c r="X179" s="144">
        <v>0</v>
      </c>
      <c r="Y179" s="144">
        <f t="shared" si="32"/>
        <v>0</v>
      </c>
      <c r="Z179" s="144">
        <v>0</v>
      </c>
      <c r="AA179" s="145">
        <f t="shared" si="33"/>
        <v>0</v>
      </c>
      <c r="AR179" s="18" t="s">
        <v>159</v>
      </c>
      <c r="AT179" s="18" t="s">
        <v>198</v>
      </c>
      <c r="AU179" s="18" t="s">
        <v>80</v>
      </c>
      <c r="AY179" s="18" t="s">
        <v>130</v>
      </c>
      <c r="BE179" s="146">
        <f t="shared" si="34"/>
        <v>0</v>
      </c>
      <c r="BF179" s="146">
        <f t="shared" si="35"/>
        <v>0</v>
      </c>
      <c r="BG179" s="146">
        <f t="shared" si="36"/>
        <v>0</v>
      </c>
      <c r="BH179" s="146">
        <f t="shared" si="37"/>
        <v>0</v>
      </c>
      <c r="BI179" s="146">
        <f t="shared" si="38"/>
        <v>0</v>
      </c>
      <c r="BJ179" s="18" t="s">
        <v>80</v>
      </c>
      <c r="BK179" s="147">
        <f t="shared" si="39"/>
        <v>0</v>
      </c>
      <c r="BL179" s="18" t="s">
        <v>135</v>
      </c>
      <c r="BM179" s="18" t="s">
        <v>339</v>
      </c>
    </row>
    <row r="180" spans="2:65" s="9" customFormat="1" ht="29.9" customHeight="1" x14ac:dyDescent="0.35">
      <c r="B180" s="126"/>
      <c r="C180" s="127"/>
      <c r="D180" s="136" t="s">
        <v>108</v>
      </c>
      <c r="E180" s="136"/>
      <c r="F180" s="136"/>
      <c r="G180" s="136"/>
      <c r="H180" s="136"/>
      <c r="I180" s="136"/>
      <c r="J180" s="136"/>
      <c r="K180" s="136"/>
      <c r="L180" s="136"/>
      <c r="M180" s="136"/>
      <c r="N180" s="221">
        <f>BK180</f>
        <v>0</v>
      </c>
      <c r="O180" s="222"/>
      <c r="P180" s="222"/>
      <c r="Q180" s="222"/>
      <c r="R180" s="129"/>
      <c r="T180" s="130"/>
      <c r="U180" s="127"/>
      <c r="V180" s="127"/>
      <c r="W180" s="131">
        <f>SUM(W181:W183)</f>
        <v>0</v>
      </c>
      <c r="X180" s="127"/>
      <c r="Y180" s="131">
        <f>SUM(Y181:Y183)</f>
        <v>0</v>
      </c>
      <c r="Z180" s="127"/>
      <c r="AA180" s="132">
        <f>SUM(AA181:AA183)</f>
        <v>0</v>
      </c>
      <c r="AR180" s="133" t="s">
        <v>78</v>
      </c>
      <c r="AT180" s="134" t="s">
        <v>69</v>
      </c>
      <c r="AU180" s="134" t="s">
        <v>78</v>
      </c>
      <c r="AY180" s="133" t="s">
        <v>130</v>
      </c>
      <c r="BK180" s="135">
        <f>SUM(BK181:BK183)</f>
        <v>0</v>
      </c>
    </row>
    <row r="181" spans="2:65" s="1" customFormat="1" ht="51" customHeight="1" x14ac:dyDescent="0.35">
      <c r="B181" s="137"/>
      <c r="C181" s="148" t="s">
        <v>340</v>
      </c>
      <c r="D181" s="148" t="s">
        <v>198</v>
      </c>
      <c r="E181" s="149" t="s">
        <v>341</v>
      </c>
      <c r="F181" s="212" t="s">
        <v>342</v>
      </c>
      <c r="G181" s="212"/>
      <c r="H181" s="212"/>
      <c r="I181" s="212"/>
      <c r="J181" s="150" t="s">
        <v>343</v>
      </c>
      <c r="K181" s="151">
        <v>1</v>
      </c>
      <c r="L181" s="213"/>
      <c r="M181" s="213"/>
      <c r="N181" s="213">
        <f>ROUND(L181*K181,3)</f>
        <v>0</v>
      </c>
      <c r="O181" s="211"/>
      <c r="P181" s="211"/>
      <c r="Q181" s="211"/>
      <c r="R181" s="142"/>
      <c r="T181" s="143" t="s">
        <v>5</v>
      </c>
      <c r="U181" s="40" t="s">
        <v>37</v>
      </c>
      <c r="V181" s="144">
        <v>0</v>
      </c>
      <c r="W181" s="144">
        <f>V181*K181</f>
        <v>0</v>
      </c>
      <c r="X181" s="144">
        <v>0</v>
      </c>
      <c r="Y181" s="144">
        <f>X181*K181</f>
        <v>0</v>
      </c>
      <c r="Z181" s="144">
        <v>0</v>
      </c>
      <c r="AA181" s="145">
        <f>Z181*K181</f>
        <v>0</v>
      </c>
      <c r="AR181" s="18" t="s">
        <v>159</v>
      </c>
      <c r="AT181" s="18" t="s">
        <v>198</v>
      </c>
      <c r="AU181" s="18" t="s">
        <v>80</v>
      </c>
      <c r="AY181" s="18" t="s">
        <v>130</v>
      </c>
      <c r="BE181" s="146">
        <f>IF(U181="základná",N181,0)</f>
        <v>0</v>
      </c>
      <c r="BF181" s="146">
        <f>IF(U181="znížená",N181,0)</f>
        <v>0</v>
      </c>
      <c r="BG181" s="146">
        <f>IF(U181="zákl. prenesená",N181,0)</f>
        <v>0</v>
      </c>
      <c r="BH181" s="146">
        <f>IF(U181="zníž. prenesená",N181,0)</f>
        <v>0</v>
      </c>
      <c r="BI181" s="146">
        <f>IF(U181="nulová",N181,0)</f>
        <v>0</v>
      </c>
      <c r="BJ181" s="18" t="s">
        <v>80</v>
      </c>
      <c r="BK181" s="147">
        <f>ROUND(L181*K181,3)</f>
        <v>0</v>
      </c>
      <c r="BL181" s="18" t="s">
        <v>135</v>
      </c>
      <c r="BM181" s="18" t="s">
        <v>344</v>
      </c>
    </row>
    <row r="182" spans="2:65" s="1" customFormat="1" ht="38.25" customHeight="1" x14ac:dyDescent="0.35">
      <c r="B182" s="137"/>
      <c r="C182" s="138" t="s">
        <v>345</v>
      </c>
      <c r="D182" s="138" t="s">
        <v>131</v>
      </c>
      <c r="E182" s="139" t="s">
        <v>346</v>
      </c>
      <c r="F182" s="210" t="s">
        <v>347</v>
      </c>
      <c r="G182" s="210"/>
      <c r="H182" s="210"/>
      <c r="I182" s="210"/>
      <c r="J182" s="140" t="s">
        <v>241</v>
      </c>
      <c r="K182" s="141">
        <v>2</v>
      </c>
      <c r="L182" s="211"/>
      <c r="M182" s="211"/>
      <c r="N182" s="211">
        <f>ROUND(L182*K182,3)</f>
        <v>0</v>
      </c>
      <c r="O182" s="211"/>
      <c r="P182" s="211"/>
      <c r="Q182" s="211"/>
      <c r="R182" s="142"/>
      <c r="T182" s="143" t="s">
        <v>5</v>
      </c>
      <c r="U182" s="40" t="s">
        <v>37</v>
      </c>
      <c r="V182" s="144">
        <v>0</v>
      </c>
      <c r="W182" s="144">
        <f>V182*K182</f>
        <v>0</v>
      </c>
      <c r="X182" s="144">
        <v>0</v>
      </c>
      <c r="Y182" s="144">
        <f>X182*K182</f>
        <v>0</v>
      </c>
      <c r="Z182" s="144">
        <v>0</v>
      </c>
      <c r="AA182" s="145">
        <f>Z182*K182</f>
        <v>0</v>
      </c>
      <c r="AR182" s="18" t="s">
        <v>135</v>
      </c>
      <c r="AT182" s="18" t="s">
        <v>131</v>
      </c>
      <c r="AU182" s="18" t="s">
        <v>80</v>
      </c>
      <c r="AY182" s="18" t="s">
        <v>130</v>
      </c>
      <c r="BE182" s="146">
        <f>IF(U182="základná",N182,0)</f>
        <v>0</v>
      </c>
      <c r="BF182" s="146">
        <f>IF(U182="znížená",N182,0)</f>
        <v>0</v>
      </c>
      <c r="BG182" s="146">
        <f>IF(U182="zákl. prenesená",N182,0)</f>
        <v>0</v>
      </c>
      <c r="BH182" s="146">
        <f>IF(U182="zníž. prenesená",N182,0)</f>
        <v>0</v>
      </c>
      <c r="BI182" s="146">
        <f>IF(U182="nulová",N182,0)</f>
        <v>0</v>
      </c>
      <c r="BJ182" s="18" t="s">
        <v>80</v>
      </c>
      <c r="BK182" s="147">
        <f>ROUND(L182*K182,3)</f>
        <v>0</v>
      </c>
      <c r="BL182" s="18" t="s">
        <v>135</v>
      </c>
      <c r="BM182" s="18" t="s">
        <v>348</v>
      </c>
    </row>
    <row r="183" spans="2:65" s="1" customFormat="1" ht="25.5" customHeight="1" x14ac:dyDescent="0.35">
      <c r="B183" s="137"/>
      <c r="C183" s="148" t="s">
        <v>349</v>
      </c>
      <c r="D183" s="148" t="s">
        <v>198</v>
      </c>
      <c r="E183" s="149" t="s">
        <v>350</v>
      </c>
      <c r="F183" s="212" t="s">
        <v>351</v>
      </c>
      <c r="G183" s="212"/>
      <c r="H183" s="212"/>
      <c r="I183" s="212"/>
      <c r="J183" s="150" t="s">
        <v>241</v>
      </c>
      <c r="K183" s="151">
        <v>2</v>
      </c>
      <c r="L183" s="213"/>
      <c r="M183" s="213"/>
      <c r="N183" s="213">
        <f>ROUND(L183*K183,3)</f>
        <v>0</v>
      </c>
      <c r="O183" s="211"/>
      <c r="P183" s="211"/>
      <c r="Q183" s="211"/>
      <c r="R183" s="142"/>
      <c r="T183" s="143" t="s">
        <v>5</v>
      </c>
      <c r="U183" s="40" t="s">
        <v>37</v>
      </c>
      <c r="V183" s="144">
        <v>0</v>
      </c>
      <c r="W183" s="144">
        <f>V183*K183</f>
        <v>0</v>
      </c>
      <c r="X183" s="144">
        <v>0</v>
      </c>
      <c r="Y183" s="144">
        <f>X183*K183</f>
        <v>0</v>
      </c>
      <c r="Z183" s="144">
        <v>0</v>
      </c>
      <c r="AA183" s="145">
        <f>Z183*K183</f>
        <v>0</v>
      </c>
      <c r="AR183" s="18" t="s">
        <v>159</v>
      </c>
      <c r="AT183" s="18" t="s">
        <v>198</v>
      </c>
      <c r="AU183" s="18" t="s">
        <v>80</v>
      </c>
      <c r="AY183" s="18" t="s">
        <v>130</v>
      </c>
      <c r="BE183" s="146">
        <f>IF(U183="základná",N183,0)</f>
        <v>0</v>
      </c>
      <c r="BF183" s="146">
        <f>IF(U183="znížená",N183,0)</f>
        <v>0</v>
      </c>
      <c r="BG183" s="146">
        <f>IF(U183="zákl. prenesená",N183,0)</f>
        <v>0</v>
      </c>
      <c r="BH183" s="146">
        <f>IF(U183="zníž. prenesená",N183,0)</f>
        <v>0</v>
      </c>
      <c r="BI183" s="146">
        <f>IF(U183="nulová",N183,0)</f>
        <v>0</v>
      </c>
      <c r="BJ183" s="18" t="s">
        <v>80</v>
      </c>
      <c r="BK183" s="147">
        <f>ROUND(L183*K183,3)</f>
        <v>0</v>
      </c>
      <c r="BL183" s="18" t="s">
        <v>135</v>
      </c>
      <c r="BM183" s="18" t="s">
        <v>352</v>
      </c>
    </row>
    <row r="184" spans="2:65" s="9" customFormat="1" ht="29.9" customHeight="1" x14ac:dyDescent="0.35">
      <c r="B184" s="126"/>
      <c r="C184" s="127"/>
      <c r="D184" s="136" t="s">
        <v>109</v>
      </c>
      <c r="E184" s="136"/>
      <c r="F184" s="136"/>
      <c r="G184" s="136"/>
      <c r="H184" s="136"/>
      <c r="I184" s="136"/>
      <c r="J184" s="136"/>
      <c r="K184" s="136"/>
      <c r="L184" s="136"/>
      <c r="M184" s="136"/>
      <c r="N184" s="221">
        <f>BK184</f>
        <v>0</v>
      </c>
      <c r="O184" s="222"/>
      <c r="P184" s="222"/>
      <c r="Q184" s="222"/>
      <c r="R184" s="129"/>
      <c r="T184" s="130"/>
      <c r="U184" s="127"/>
      <c r="V184" s="127"/>
      <c r="W184" s="131">
        <f>SUM(W185:W190)</f>
        <v>0</v>
      </c>
      <c r="X184" s="127"/>
      <c r="Y184" s="131">
        <f>SUM(Y185:Y190)</f>
        <v>0</v>
      </c>
      <c r="Z184" s="127"/>
      <c r="AA184" s="132">
        <f>SUM(AA185:AA190)</f>
        <v>0</v>
      </c>
      <c r="AR184" s="133" t="s">
        <v>78</v>
      </c>
      <c r="AT184" s="134" t="s">
        <v>69</v>
      </c>
      <c r="AU184" s="134" t="s">
        <v>78</v>
      </c>
      <c r="AY184" s="133" t="s">
        <v>130</v>
      </c>
      <c r="BK184" s="135">
        <f>SUM(BK185:BK190)</f>
        <v>0</v>
      </c>
    </row>
    <row r="185" spans="2:65" s="1" customFormat="1" ht="25.5" customHeight="1" x14ac:dyDescent="0.35">
      <c r="B185" s="137"/>
      <c r="C185" s="138" t="s">
        <v>353</v>
      </c>
      <c r="D185" s="138" t="s">
        <v>131</v>
      </c>
      <c r="E185" s="139" t="s">
        <v>354</v>
      </c>
      <c r="F185" s="210" t="s">
        <v>355</v>
      </c>
      <c r="G185" s="210"/>
      <c r="H185" s="210"/>
      <c r="I185" s="210"/>
      <c r="J185" s="140" t="s">
        <v>134</v>
      </c>
      <c r="K185" s="141">
        <v>6.48</v>
      </c>
      <c r="L185" s="211"/>
      <c r="M185" s="211"/>
      <c r="N185" s="211">
        <f t="shared" ref="N185:N190" si="40">ROUND(L185*K185,3)</f>
        <v>0</v>
      </c>
      <c r="O185" s="211"/>
      <c r="P185" s="211"/>
      <c r="Q185" s="211"/>
      <c r="R185" s="142"/>
      <c r="T185" s="143" t="s">
        <v>5</v>
      </c>
      <c r="U185" s="40" t="s">
        <v>37</v>
      </c>
      <c r="V185" s="144">
        <v>0</v>
      </c>
      <c r="W185" s="144">
        <f t="shared" ref="W185:W190" si="41">V185*K185</f>
        <v>0</v>
      </c>
      <c r="X185" s="144">
        <v>0</v>
      </c>
      <c r="Y185" s="144">
        <f t="shared" ref="Y185:Y190" si="42">X185*K185</f>
        <v>0</v>
      </c>
      <c r="Z185" s="144">
        <v>0</v>
      </c>
      <c r="AA185" s="145">
        <f t="shared" ref="AA185:AA190" si="43">Z185*K185</f>
        <v>0</v>
      </c>
      <c r="AR185" s="18" t="s">
        <v>135</v>
      </c>
      <c r="AT185" s="18" t="s">
        <v>131</v>
      </c>
      <c r="AU185" s="18" t="s">
        <v>80</v>
      </c>
      <c r="AY185" s="18" t="s">
        <v>130</v>
      </c>
      <c r="BE185" s="146">
        <f t="shared" ref="BE185:BE190" si="44">IF(U185="základná",N185,0)</f>
        <v>0</v>
      </c>
      <c r="BF185" s="146">
        <f t="shared" ref="BF185:BF190" si="45">IF(U185="znížená",N185,0)</f>
        <v>0</v>
      </c>
      <c r="BG185" s="146">
        <f t="shared" ref="BG185:BG190" si="46">IF(U185="zákl. prenesená",N185,0)</f>
        <v>0</v>
      </c>
      <c r="BH185" s="146">
        <f t="shared" ref="BH185:BH190" si="47">IF(U185="zníž. prenesená",N185,0)</f>
        <v>0</v>
      </c>
      <c r="BI185" s="146">
        <f t="shared" ref="BI185:BI190" si="48">IF(U185="nulová",N185,0)</f>
        <v>0</v>
      </c>
      <c r="BJ185" s="18" t="s">
        <v>80</v>
      </c>
      <c r="BK185" s="147">
        <f t="shared" ref="BK185:BK190" si="49">ROUND(L185*K185,3)</f>
        <v>0</v>
      </c>
      <c r="BL185" s="18" t="s">
        <v>135</v>
      </c>
      <c r="BM185" s="18" t="s">
        <v>356</v>
      </c>
    </row>
    <row r="186" spans="2:65" s="1" customFormat="1" ht="51" customHeight="1" x14ac:dyDescent="0.35">
      <c r="B186" s="137"/>
      <c r="C186" s="138" t="s">
        <v>357</v>
      </c>
      <c r="D186" s="138" t="s">
        <v>131</v>
      </c>
      <c r="E186" s="139" t="s">
        <v>358</v>
      </c>
      <c r="F186" s="210" t="s">
        <v>359</v>
      </c>
      <c r="G186" s="210"/>
      <c r="H186" s="210"/>
      <c r="I186" s="210"/>
      <c r="J186" s="140" t="s">
        <v>241</v>
      </c>
      <c r="K186" s="141">
        <v>12</v>
      </c>
      <c r="L186" s="211"/>
      <c r="M186" s="211"/>
      <c r="N186" s="211">
        <f t="shared" si="40"/>
        <v>0</v>
      </c>
      <c r="O186" s="211"/>
      <c r="P186" s="211"/>
      <c r="Q186" s="211"/>
      <c r="R186" s="142"/>
      <c r="T186" s="143" t="s">
        <v>5</v>
      </c>
      <c r="U186" s="40" t="s">
        <v>37</v>
      </c>
      <c r="V186" s="144">
        <v>0</v>
      </c>
      <c r="W186" s="144">
        <f t="shared" si="41"/>
        <v>0</v>
      </c>
      <c r="X186" s="144">
        <v>0</v>
      </c>
      <c r="Y186" s="144">
        <f t="shared" si="42"/>
        <v>0</v>
      </c>
      <c r="Z186" s="144">
        <v>0</v>
      </c>
      <c r="AA186" s="145">
        <f t="shared" si="43"/>
        <v>0</v>
      </c>
      <c r="AR186" s="18" t="s">
        <v>135</v>
      </c>
      <c r="AT186" s="18" t="s">
        <v>131</v>
      </c>
      <c r="AU186" s="18" t="s">
        <v>80</v>
      </c>
      <c r="AY186" s="18" t="s">
        <v>130</v>
      </c>
      <c r="BE186" s="146">
        <f t="shared" si="44"/>
        <v>0</v>
      </c>
      <c r="BF186" s="146">
        <f t="shared" si="45"/>
        <v>0</v>
      </c>
      <c r="BG186" s="146">
        <f t="shared" si="46"/>
        <v>0</v>
      </c>
      <c r="BH186" s="146">
        <f t="shared" si="47"/>
        <v>0</v>
      </c>
      <c r="BI186" s="146">
        <f t="shared" si="48"/>
        <v>0</v>
      </c>
      <c r="BJ186" s="18" t="s">
        <v>80</v>
      </c>
      <c r="BK186" s="147">
        <f t="shared" si="49"/>
        <v>0</v>
      </c>
      <c r="BL186" s="18" t="s">
        <v>135</v>
      </c>
      <c r="BM186" s="18" t="s">
        <v>360</v>
      </c>
    </row>
    <row r="187" spans="2:65" s="1" customFormat="1" ht="38.25" customHeight="1" x14ac:dyDescent="0.35">
      <c r="B187" s="137"/>
      <c r="C187" s="138" t="s">
        <v>361</v>
      </c>
      <c r="D187" s="138" t="s">
        <v>131</v>
      </c>
      <c r="E187" s="139" t="s">
        <v>362</v>
      </c>
      <c r="F187" s="210" t="s">
        <v>363</v>
      </c>
      <c r="G187" s="210"/>
      <c r="H187" s="210"/>
      <c r="I187" s="210"/>
      <c r="J187" s="140" t="s">
        <v>241</v>
      </c>
      <c r="K187" s="141">
        <v>42</v>
      </c>
      <c r="L187" s="211"/>
      <c r="M187" s="211"/>
      <c r="N187" s="211">
        <f t="shared" si="40"/>
        <v>0</v>
      </c>
      <c r="O187" s="211"/>
      <c r="P187" s="211"/>
      <c r="Q187" s="211"/>
      <c r="R187" s="142"/>
      <c r="T187" s="143" t="s">
        <v>5</v>
      </c>
      <c r="U187" s="40" t="s">
        <v>37</v>
      </c>
      <c r="V187" s="144">
        <v>0</v>
      </c>
      <c r="W187" s="144">
        <f t="shared" si="41"/>
        <v>0</v>
      </c>
      <c r="X187" s="144">
        <v>0</v>
      </c>
      <c r="Y187" s="144">
        <f t="shared" si="42"/>
        <v>0</v>
      </c>
      <c r="Z187" s="144">
        <v>0</v>
      </c>
      <c r="AA187" s="145">
        <f t="shared" si="43"/>
        <v>0</v>
      </c>
      <c r="AR187" s="18" t="s">
        <v>135</v>
      </c>
      <c r="AT187" s="18" t="s">
        <v>131</v>
      </c>
      <c r="AU187" s="18" t="s">
        <v>80</v>
      </c>
      <c r="AY187" s="18" t="s">
        <v>130</v>
      </c>
      <c r="BE187" s="146">
        <f t="shared" si="44"/>
        <v>0</v>
      </c>
      <c r="BF187" s="146">
        <f t="shared" si="45"/>
        <v>0</v>
      </c>
      <c r="BG187" s="146">
        <f t="shared" si="46"/>
        <v>0</v>
      </c>
      <c r="BH187" s="146">
        <f t="shared" si="47"/>
        <v>0</v>
      </c>
      <c r="BI187" s="146">
        <f t="shared" si="48"/>
        <v>0</v>
      </c>
      <c r="BJ187" s="18" t="s">
        <v>80</v>
      </c>
      <c r="BK187" s="147">
        <f t="shared" si="49"/>
        <v>0</v>
      </c>
      <c r="BL187" s="18" t="s">
        <v>135</v>
      </c>
      <c r="BM187" s="18" t="s">
        <v>364</v>
      </c>
    </row>
    <row r="188" spans="2:65" s="1" customFormat="1" ht="25.5" customHeight="1" x14ac:dyDescent="0.35">
      <c r="B188" s="137"/>
      <c r="C188" s="138" t="s">
        <v>365</v>
      </c>
      <c r="D188" s="138" t="s">
        <v>131</v>
      </c>
      <c r="E188" s="139" t="s">
        <v>366</v>
      </c>
      <c r="F188" s="210" t="s">
        <v>367</v>
      </c>
      <c r="G188" s="210"/>
      <c r="H188" s="210"/>
      <c r="I188" s="210"/>
      <c r="J188" s="140" t="s">
        <v>241</v>
      </c>
      <c r="K188" s="141">
        <v>4</v>
      </c>
      <c r="L188" s="211"/>
      <c r="M188" s="211"/>
      <c r="N188" s="211">
        <f t="shared" si="40"/>
        <v>0</v>
      </c>
      <c r="O188" s="211"/>
      <c r="P188" s="211"/>
      <c r="Q188" s="211"/>
      <c r="R188" s="142"/>
      <c r="T188" s="143" t="s">
        <v>5</v>
      </c>
      <c r="U188" s="40" t="s">
        <v>37</v>
      </c>
      <c r="V188" s="144">
        <v>0</v>
      </c>
      <c r="W188" s="144">
        <f t="shared" si="41"/>
        <v>0</v>
      </c>
      <c r="X188" s="144">
        <v>0</v>
      </c>
      <c r="Y188" s="144">
        <f t="shared" si="42"/>
        <v>0</v>
      </c>
      <c r="Z188" s="144">
        <v>0</v>
      </c>
      <c r="AA188" s="145">
        <f t="shared" si="43"/>
        <v>0</v>
      </c>
      <c r="AR188" s="18" t="s">
        <v>135</v>
      </c>
      <c r="AT188" s="18" t="s">
        <v>131</v>
      </c>
      <c r="AU188" s="18" t="s">
        <v>80</v>
      </c>
      <c r="AY188" s="18" t="s">
        <v>130</v>
      </c>
      <c r="BE188" s="146">
        <f t="shared" si="44"/>
        <v>0</v>
      </c>
      <c r="BF188" s="146">
        <f t="shared" si="45"/>
        <v>0</v>
      </c>
      <c r="BG188" s="146">
        <f t="shared" si="46"/>
        <v>0</v>
      </c>
      <c r="BH188" s="146">
        <f t="shared" si="47"/>
        <v>0</v>
      </c>
      <c r="BI188" s="146">
        <f t="shared" si="48"/>
        <v>0</v>
      </c>
      <c r="BJ188" s="18" t="s">
        <v>80</v>
      </c>
      <c r="BK188" s="147">
        <f t="shared" si="49"/>
        <v>0</v>
      </c>
      <c r="BL188" s="18" t="s">
        <v>135</v>
      </c>
      <c r="BM188" s="18" t="s">
        <v>368</v>
      </c>
    </row>
    <row r="189" spans="2:65" s="1" customFormat="1" ht="25.5" customHeight="1" x14ac:dyDescent="0.35">
      <c r="B189" s="137"/>
      <c r="C189" s="148" t="s">
        <v>369</v>
      </c>
      <c r="D189" s="148" t="s">
        <v>198</v>
      </c>
      <c r="E189" s="149" t="s">
        <v>370</v>
      </c>
      <c r="F189" s="212" t="s">
        <v>371</v>
      </c>
      <c r="G189" s="212"/>
      <c r="H189" s="212"/>
      <c r="I189" s="212"/>
      <c r="J189" s="150" t="s">
        <v>241</v>
      </c>
      <c r="K189" s="151">
        <v>115</v>
      </c>
      <c r="L189" s="213"/>
      <c r="M189" s="213"/>
      <c r="N189" s="213">
        <f t="shared" si="40"/>
        <v>0</v>
      </c>
      <c r="O189" s="211"/>
      <c r="P189" s="211"/>
      <c r="Q189" s="211"/>
      <c r="R189" s="142"/>
      <c r="T189" s="143" t="s">
        <v>5</v>
      </c>
      <c r="U189" s="40" t="s">
        <v>37</v>
      </c>
      <c r="V189" s="144">
        <v>0</v>
      </c>
      <c r="W189" s="144">
        <f t="shared" si="41"/>
        <v>0</v>
      </c>
      <c r="X189" s="144">
        <v>0</v>
      </c>
      <c r="Y189" s="144">
        <f t="shared" si="42"/>
        <v>0</v>
      </c>
      <c r="Z189" s="144">
        <v>0</v>
      </c>
      <c r="AA189" s="145">
        <f t="shared" si="43"/>
        <v>0</v>
      </c>
      <c r="AR189" s="18" t="s">
        <v>159</v>
      </c>
      <c r="AT189" s="18" t="s">
        <v>198</v>
      </c>
      <c r="AU189" s="18" t="s">
        <v>80</v>
      </c>
      <c r="AY189" s="18" t="s">
        <v>130</v>
      </c>
      <c r="BE189" s="146">
        <f t="shared" si="44"/>
        <v>0</v>
      </c>
      <c r="BF189" s="146">
        <f t="shared" si="45"/>
        <v>0</v>
      </c>
      <c r="BG189" s="146">
        <f t="shared" si="46"/>
        <v>0</v>
      </c>
      <c r="BH189" s="146">
        <f t="shared" si="47"/>
        <v>0</v>
      </c>
      <c r="BI189" s="146">
        <f t="shared" si="48"/>
        <v>0</v>
      </c>
      <c r="BJ189" s="18" t="s">
        <v>80</v>
      </c>
      <c r="BK189" s="147">
        <f t="shared" si="49"/>
        <v>0</v>
      </c>
      <c r="BL189" s="18" t="s">
        <v>135</v>
      </c>
      <c r="BM189" s="18" t="s">
        <v>372</v>
      </c>
    </row>
    <row r="190" spans="2:65" s="1" customFormat="1" ht="38.25" customHeight="1" x14ac:dyDescent="0.35">
      <c r="B190" s="137"/>
      <c r="C190" s="138" t="s">
        <v>373</v>
      </c>
      <c r="D190" s="138" t="s">
        <v>131</v>
      </c>
      <c r="E190" s="139" t="s">
        <v>374</v>
      </c>
      <c r="F190" s="210" t="s">
        <v>375</v>
      </c>
      <c r="G190" s="210"/>
      <c r="H190" s="210"/>
      <c r="I190" s="210"/>
      <c r="J190" s="140" t="s">
        <v>220</v>
      </c>
      <c r="K190" s="141">
        <v>112.8</v>
      </c>
      <c r="L190" s="211"/>
      <c r="M190" s="211"/>
      <c r="N190" s="211">
        <f t="shared" si="40"/>
        <v>0</v>
      </c>
      <c r="O190" s="211"/>
      <c r="P190" s="211"/>
      <c r="Q190" s="211"/>
      <c r="R190" s="142"/>
      <c r="T190" s="143" t="s">
        <v>5</v>
      </c>
      <c r="U190" s="40" t="s">
        <v>37</v>
      </c>
      <c r="V190" s="144">
        <v>0</v>
      </c>
      <c r="W190" s="144">
        <f t="shared" si="41"/>
        <v>0</v>
      </c>
      <c r="X190" s="144">
        <v>0</v>
      </c>
      <c r="Y190" s="144">
        <f t="shared" si="42"/>
        <v>0</v>
      </c>
      <c r="Z190" s="144">
        <v>0</v>
      </c>
      <c r="AA190" s="145">
        <f t="shared" si="43"/>
        <v>0</v>
      </c>
      <c r="AR190" s="18" t="s">
        <v>135</v>
      </c>
      <c r="AT190" s="18" t="s">
        <v>131</v>
      </c>
      <c r="AU190" s="18" t="s">
        <v>80</v>
      </c>
      <c r="AY190" s="18" t="s">
        <v>130</v>
      </c>
      <c r="BE190" s="146">
        <f t="shared" si="44"/>
        <v>0</v>
      </c>
      <c r="BF190" s="146">
        <f t="shared" si="45"/>
        <v>0</v>
      </c>
      <c r="BG190" s="146">
        <f t="shared" si="46"/>
        <v>0</v>
      </c>
      <c r="BH190" s="146">
        <f t="shared" si="47"/>
        <v>0</v>
      </c>
      <c r="BI190" s="146">
        <f t="shared" si="48"/>
        <v>0</v>
      </c>
      <c r="BJ190" s="18" t="s">
        <v>80</v>
      </c>
      <c r="BK190" s="147">
        <f t="shared" si="49"/>
        <v>0</v>
      </c>
      <c r="BL190" s="18" t="s">
        <v>135</v>
      </c>
      <c r="BM190" s="18" t="s">
        <v>376</v>
      </c>
    </row>
    <row r="191" spans="2:65" s="9" customFormat="1" ht="29.9" customHeight="1" x14ac:dyDescent="0.35">
      <c r="B191" s="126"/>
      <c r="C191" s="127"/>
      <c r="D191" s="136" t="s">
        <v>110</v>
      </c>
      <c r="E191" s="136"/>
      <c r="F191" s="136"/>
      <c r="G191" s="136"/>
      <c r="H191" s="136"/>
      <c r="I191" s="136"/>
      <c r="J191" s="136"/>
      <c r="K191" s="136"/>
      <c r="L191" s="136"/>
      <c r="M191" s="136"/>
      <c r="N191" s="221">
        <f>BK191</f>
        <v>0</v>
      </c>
      <c r="O191" s="222"/>
      <c r="P191" s="222"/>
      <c r="Q191" s="222"/>
      <c r="R191" s="129"/>
      <c r="T191" s="130"/>
      <c r="U191" s="127"/>
      <c r="V191" s="127"/>
      <c r="W191" s="131">
        <f>W192</f>
        <v>0</v>
      </c>
      <c r="X191" s="127"/>
      <c r="Y191" s="131">
        <f>Y192</f>
        <v>0</v>
      </c>
      <c r="Z191" s="127"/>
      <c r="AA191" s="132">
        <f>AA192</f>
        <v>0</v>
      </c>
      <c r="AR191" s="133" t="s">
        <v>78</v>
      </c>
      <c r="AT191" s="134" t="s">
        <v>69</v>
      </c>
      <c r="AU191" s="134" t="s">
        <v>78</v>
      </c>
      <c r="AY191" s="133" t="s">
        <v>130</v>
      </c>
      <c r="BK191" s="135">
        <f>BK192</f>
        <v>0</v>
      </c>
    </row>
    <row r="192" spans="2:65" s="1" customFormat="1" ht="38.25" customHeight="1" x14ac:dyDescent="0.35">
      <c r="B192" s="137"/>
      <c r="C192" s="138" t="s">
        <v>377</v>
      </c>
      <c r="D192" s="138" t="s">
        <v>131</v>
      </c>
      <c r="E192" s="139" t="s">
        <v>378</v>
      </c>
      <c r="F192" s="210" t="s">
        <v>379</v>
      </c>
      <c r="G192" s="210"/>
      <c r="H192" s="210"/>
      <c r="I192" s="210"/>
      <c r="J192" s="140" t="s">
        <v>182</v>
      </c>
      <c r="K192" s="141">
        <v>1151.8989999999999</v>
      </c>
      <c r="L192" s="211"/>
      <c r="M192" s="211"/>
      <c r="N192" s="211">
        <f>ROUND(L192*K192,3)</f>
        <v>0</v>
      </c>
      <c r="O192" s="211"/>
      <c r="P192" s="211"/>
      <c r="Q192" s="211"/>
      <c r="R192" s="142"/>
      <c r="T192" s="143" t="s">
        <v>5</v>
      </c>
      <c r="U192" s="40" t="s">
        <v>37</v>
      </c>
      <c r="V192" s="144">
        <v>0</v>
      </c>
      <c r="W192" s="144">
        <f>V192*K192</f>
        <v>0</v>
      </c>
      <c r="X192" s="144">
        <v>0</v>
      </c>
      <c r="Y192" s="144">
        <f>X192*K192</f>
        <v>0</v>
      </c>
      <c r="Z192" s="144">
        <v>0</v>
      </c>
      <c r="AA192" s="145">
        <f>Z192*K192</f>
        <v>0</v>
      </c>
      <c r="AR192" s="18" t="s">
        <v>135</v>
      </c>
      <c r="AT192" s="18" t="s">
        <v>131</v>
      </c>
      <c r="AU192" s="18" t="s">
        <v>80</v>
      </c>
      <c r="AY192" s="18" t="s">
        <v>130</v>
      </c>
      <c r="BE192" s="146">
        <f>IF(U192="základná",N192,0)</f>
        <v>0</v>
      </c>
      <c r="BF192" s="146">
        <f>IF(U192="znížená",N192,0)</f>
        <v>0</v>
      </c>
      <c r="BG192" s="146">
        <f>IF(U192="zákl. prenesená",N192,0)</f>
        <v>0</v>
      </c>
      <c r="BH192" s="146">
        <f>IF(U192="zníž. prenesená",N192,0)</f>
        <v>0</v>
      </c>
      <c r="BI192" s="146">
        <f>IF(U192="nulová",N192,0)</f>
        <v>0</v>
      </c>
      <c r="BJ192" s="18" t="s">
        <v>80</v>
      </c>
      <c r="BK192" s="147">
        <f>ROUND(L192*K192,3)</f>
        <v>0</v>
      </c>
      <c r="BL192" s="18" t="s">
        <v>135</v>
      </c>
      <c r="BM192" s="18" t="s">
        <v>380</v>
      </c>
    </row>
    <row r="193" spans="2:65" s="9" customFormat="1" ht="37.4" customHeight="1" x14ac:dyDescent="0.35">
      <c r="B193" s="126"/>
      <c r="C193" s="127"/>
      <c r="D193" s="128" t="s">
        <v>111</v>
      </c>
      <c r="E193" s="128"/>
      <c r="F193" s="128"/>
      <c r="G193" s="128"/>
      <c r="H193" s="128"/>
      <c r="I193" s="128"/>
      <c r="J193" s="128"/>
      <c r="K193" s="128"/>
      <c r="L193" s="128"/>
      <c r="M193" s="128"/>
      <c r="N193" s="223">
        <f>BK193</f>
        <v>0</v>
      </c>
      <c r="O193" s="224"/>
      <c r="P193" s="224"/>
      <c r="Q193" s="224"/>
      <c r="R193" s="129"/>
      <c r="T193" s="130"/>
      <c r="U193" s="127"/>
      <c r="V193" s="127"/>
      <c r="W193" s="131">
        <f>W194+W201</f>
        <v>0</v>
      </c>
      <c r="X193" s="127"/>
      <c r="Y193" s="131">
        <f>Y194+Y201</f>
        <v>0</v>
      </c>
      <c r="Z193" s="127"/>
      <c r="AA193" s="132">
        <f>AA194+AA201</f>
        <v>0</v>
      </c>
      <c r="AR193" s="133" t="s">
        <v>78</v>
      </c>
      <c r="AT193" s="134" t="s">
        <v>69</v>
      </c>
      <c r="AU193" s="134" t="s">
        <v>70</v>
      </c>
      <c r="AY193" s="133" t="s">
        <v>130</v>
      </c>
      <c r="BK193" s="135">
        <f>BK194+BK201</f>
        <v>0</v>
      </c>
    </row>
    <row r="194" spans="2:65" s="9" customFormat="1" ht="19.899999999999999" customHeight="1" x14ac:dyDescent="0.35">
      <c r="B194" s="126"/>
      <c r="C194" s="127"/>
      <c r="D194" s="136" t="s">
        <v>112</v>
      </c>
      <c r="E194" s="136"/>
      <c r="F194" s="136"/>
      <c r="G194" s="136"/>
      <c r="H194" s="136"/>
      <c r="I194" s="136"/>
      <c r="J194" s="136"/>
      <c r="K194" s="136"/>
      <c r="L194" s="136"/>
      <c r="M194" s="136"/>
      <c r="N194" s="219">
        <f>BK194</f>
        <v>0</v>
      </c>
      <c r="O194" s="220"/>
      <c r="P194" s="220"/>
      <c r="Q194" s="220"/>
      <c r="R194" s="129"/>
      <c r="T194" s="130"/>
      <c r="U194" s="127"/>
      <c r="V194" s="127"/>
      <c r="W194" s="131">
        <f>SUM(W195:W200)</f>
        <v>0</v>
      </c>
      <c r="X194" s="127"/>
      <c r="Y194" s="131">
        <f>SUM(Y195:Y200)</f>
        <v>0</v>
      </c>
      <c r="Z194" s="127"/>
      <c r="AA194" s="132">
        <f>SUM(AA195:AA200)</f>
        <v>0</v>
      </c>
      <c r="AR194" s="133" t="s">
        <v>78</v>
      </c>
      <c r="AT194" s="134" t="s">
        <v>69</v>
      </c>
      <c r="AU194" s="134" t="s">
        <v>78</v>
      </c>
      <c r="AY194" s="133" t="s">
        <v>130</v>
      </c>
      <c r="BK194" s="135">
        <f>SUM(BK195:BK200)</f>
        <v>0</v>
      </c>
    </row>
    <row r="195" spans="2:65" s="1" customFormat="1" ht="16.5" customHeight="1" x14ac:dyDescent="0.35">
      <c r="B195" s="137"/>
      <c r="C195" s="138" t="s">
        <v>381</v>
      </c>
      <c r="D195" s="138" t="s">
        <v>131</v>
      </c>
      <c r="E195" s="139" t="s">
        <v>382</v>
      </c>
      <c r="F195" s="210" t="s">
        <v>383</v>
      </c>
      <c r="G195" s="210"/>
      <c r="H195" s="210"/>
      <c r="I195" s="210"/>
      <c r="J195" s="140" t="s">
        <v>274</v>
      </c>
      <c r="K195" s="141">
        <v>1</v>
      </c>
      <c r="L195" s="211"/>
      <c r="M195" s="211"/>
      <c r="N195" s="211">
        <f t="shared" ref="N195:N200" si="50">ROUND(L195*K195,3)</f>
        <v>0</v>
      </c>
      <c r="O195" s="211"/>
      <c r="P195" s="211"/>
      <c r="Q195" s="211"/>
      <c r="R195" s="142"/>
      <c r="T195" s="143" t="s">
        <v>5</v>
      </c>
      <c r="U195" s="40" t="s">
        <v>37</v>
      </c>
      <c r="V195" s="144">
        <v>0</v>
      </c>
      <c r="W195" s="144">
        <f t="shared" ref="W195:W200" si="51">V195*K195</f>
        <v>0</v>
      </c>
      <c r="X195" s="144">
        <v>0</v>
      </c>
      <c r="Y195" s="144">
        <f t="shared" ref="Y195:Y200" si="52">X195*K195</f>
        <v>0</v>
      </c>
      <c r="Z195" s="144">
        <v>0</v>
      </c>
      <c r="AA195" s="145">
        <f t="shared" ref="AA195:AA200" si="53">Z195*K195</f>
        <v>0</v>
      </c>
      <c r="AR195" s="18" t="s">
        <v>135</v>
      </c>
      <c r="AT195" s="18" t="s">
        <v>131</v>
      </c>
      <c r="AU195" s="18" t="s">
        <v>80</v>
      </c>
      <c r="AY195" s="18" t="s">
        <v>130</v>
      </c>
      <c r="BE195" s="146">
        <f t="shared" ref="BE195:BE200" si="54">IF(U195="základná",N195,0)</f>
        <v>0</v>
      </c>
      <c r="BF195" s="146">
        <f t="shared" ref="BF195:BF200" si="55">IF(U195="znížená",N195,0)</f>
        <v>0</v>
      </c>
      <c r="BG195" s="146">
        <f t="shared" ref="BG195:BG200" si="56">IF(U195="zákl. prenesená",N195,0)</f>
        <v>0</v>
      </c>
      <c r="BH195" s="146">
        <f t="shared" ref="BH195:BH200" si="57">IF(U195="zníž. prenesená",N195,0)</f>
        <v>0</v>
      </c>
      <c r="BI195" s="146">
        <f t="shared" ref="BI195:BI200" si="58">IF(U195="nulová",N195,0)</f>
        <v>0</v>
      </c>
      <c r="BJ195" s="18" t="s">
        <v>80</v>
      </c>
      <c r="BK195" s="147">
        <f t="shared" ref="BK195:BK200" si="59">ROUND(L195*K195,3)</f>
        <v>0</v>
      </c>
      <c r="BL195" s="18" t="s">
        <v>135</v>
      </c>
      <c r="BM195" s="18" t="s">
        <v>384</v>
      </c>
    </row>
    <row r="196" spans="2:65" s="1" customFormat="1" ht="25.5" customHeight="1" x14ac:dyDescent="0.35">
      <c r="B196" s="137"/>
      <c r="C196" s="148" t="s">
        <v>385</v>
      </c>
      <c r="D196" s="148" t="s">
        <v>198</v>
      </c>
      <c r="E196" s="149" t="s">
        <v>386</v>
      </c>
      <c r="F196" s="212" t="s">
        <v>387</v>
      </c>
      <c r="G196" s="212"/>
      <c r="H196" s="212"/>
      <c r="I196" s="212"/>
      <c r="J196" s="150" t="s">
        <v>388</v>
      </c>
      <c r="K196" s="151">
        <v>180</v>
      </c>
      <c r="L196" s="213"/>
      <c r="M196" s="213"/>
      <c r="N196" s="213">
        <f t="shared" si="50"/>
        <v>0</v>
      </c>
      <c r="O196" s="211"/>
      <c r="P196" s="211"/>
      <c r="Q196" s="211"/>
      <c r="R196" s="142"/>
      <c r="T196" s="143" t="s">
        <v>5</v>
      </c>
      <c r="U196" s="40" t="s">
        <v>37</v>
      </c>
      <c r="V196" s="144">
        <v>0</v>
      </c>
      <c r="W196" s="144">
        <f t="shared" si="51"/>
        <v>0</v>
      </c>
      <c r="X196" s="144">
        <v>0</v>
      </c>
      <c r="Y196" s="144">
        <f t="shared" si="52"/>
        <v>0</v>
      </c>
      <c r="Z196" s="144">
        <v>0</v>
      </c>
      <c r="AA196" s="145">
        <f t="shared" si="53"/>
        <v>0</v>
      </c>
      <c r="AR196" s="18" t="s">
        <v>159</v>
      </c>
      <c r="AT196" s="18" t="s">
        <v>198</v>
      </c>
      <c r="AU196" s="18" t="s">
        <v>80</v>
      </c>
      <c r="AY196" s="18" t="s">
        <v>130</v>
      </c>
      <c r="BE196" s="146">
        <f t="shared" si="54"/>
        <v>0</v>
      </c>
      <c r="BF196" s="146">
        <f t="shared" si="55"/>
        <v>0</v>
      </c>
      <c r="BG196" s="146">
        <f t="shared" si="56"/>
        <v>0</v>
      </c>
      <c r="BH196" s="146">
        <f t="shared" si="57"/>
        <v>0</v>
      </c>
      <c r="BI196" s="146">
        <f t="shared" si="58"/>
        <v>0</v>
      </c>
      <c r="BJ196" s="18" t="s">
        <v>80</v>
      </c>
      <c r="BK196" s="147">
        <f t="shared" si="59"/>
        <v>0</v>
      </c>
      <c r="BL196" s="18" t="s">
        <v>135</v>
      </c>
      <c r="BM196" s="18" t="s">
        <v>389</v>
      </c>
    </row>
    <row r="197" spans="2:65" s="1" customFormat="1" ht="25.5" customHeight="1" x14ac:dyDescent="0.35">
      <c r="B197" s="137"/>
      <c r="C197" s="148" t="s">
        <v>390</v>
      </c>
      <c r="D197" s="148" t="s">
        <v>198</v>
      </c>
      <c r="E197" s="149" t="s">
        <v>391</v>
      </c>
      <c r="F197" s="212" t="s">
        <v>392</v>
      </c>
      <c r="G197" s="212"/>
      <c r="H197" s="212"/>
      <c r="I197" s="212"/>
      <c r="J197" s="150" t="s">
        <v>182</v>
      </c>
      <c r="K197" s="151">
        <v>9</v>
      </c>
      <c r="L197" s="213"/>
      <c r="M197" s="213"/>
      <c r="N197" s="213">
        <f t="shared" si="50"/>
        <v>0</v>
      </c>
      <c r="O197" s="211"/>
      <c r="P197" s="211"/>
      <c r="Q197" s="211"/>
      <c r="R197" s="142"/>
      <c r="T197" s="143" t="s">
        <v>5</v>
      </c>
      <c r="U197" s="40" t="s">
        <v>37</v>
      </c>
      <c r="V197" s="144">
        <v>0</v>
      </c>
      <c r="W197" s="144">
        <f t="shared" si="51"/>
        <v>0</v>
      </c>
      <c r="X197" s="144">
        <v>0</v>
      </c>
      <c r="Y197" s="144">
        <f t="shared" si="52"/>
        <v>0</v>
      </c>
      <c r="Z197" s="144">
        <v>0</v>
      </c>
      <c r="AA197" s="145">
        <f t="shared" si="53"/>
        <v>0</v>
      </c>
      <c r="AR197" s="18" t="s">
        <v>159</v>
      </c>
      <c r="AT197" s="18" t="s">
        <v>198</v>
      </c>
      <c r="AU197" s="18" t="s">
        <v>80</v>
      </c>
      <c r="AY197" s="18" t="s">
        <v>130</v>
      </c>
      <c r="BE197" s="146">
        <f t="shared" si="54"/>
        <v>0</v>
      </c>
      <c r="BF197" s="146">
        <f t="shared" si="55"/>
        <v>0</v>
      </c>
      <c r="BG197" s="146">
        <f t="shared" si="56"/>
        <v>0</v>
      </c>
      <c r="BH197" s="146">
        <f t="shared" si="57"/>
        <v>0</v>
      </c>
      <c r="BI197" s="146">
        <f t="shared" si="58"/>
        <v>0</v>
      </c>
      <c r="BJ197" s="18" t="s">
        <v>80</v>
      </c>
      <c r="BK197" s="147">
        <f t="shared" si="59"/>
        <v>0</v>
      </c>
      <c r="BL197" s="18" t="s">
        <v>135</v>
      </c>
      <c r="BM197" s="18" t="s">
        <v>393</v>
      </c>
    </row>
    <row r="198" spans="2:65" s="1" customFormat="1" ht="25.5" customHeight="1" x14ac:dyDescent="0.35">
      <c r="B198" s="137"/>
      <c r="C198" s="138" t="s">
        <v>394</v>
      </c>
      <c r="D198" s="138" t="s">
        <v>131</v>
      </c>
      <c r="E198" s="139" t="s">
        <v>395</v>
      </c>
      <c r="F198" s="210" t="s">
        <v>396</v>
      </c>
      <c r="G198" s="210"/>
      <c r="H198" s="210"/>
      <c r="I198" s="210"/>
      <c r="J198" s="140" t="s">
        <v>187</v>
      </c>
      <c r="K198" s="141">
        <v>603</v>
      </c>
      <c r="L198" s="211"/>
      <c r="M198" s="211"/>
      <c r="N198" s="211">
        <f t="shared" si="50"/>
        <v>0</v>
      </c>
      <c r="O198" s="211"/>
      <c r="P198" s="211"/>
      <c r="Q198" s="211"/>
      <c r="R198" s="142"/>
      <c r="T198" s="143" t="s">
        <v>5</v>
      </c>
      <c r="U198" s="40" t="s">
        <v>37</v>
      </c>
      <c r="V198" s="144">
        <v>0</v>
      </c>
      <c r="W198" s="144">
        <f t="shared" si="51"/>
        <v>0</v>
      </c>
      <c r="X198" s="144">
        <v>0</v>
      </c>
      <c r="Y198" s="144">
        <f t="shared" si="52"/>
        <v>0</v>
      </c>
      <c r="Z198" s="144">
        <v>0</v>
      </c>
      <c r="AA198" s="145">
        <f t="shared" si="53"/>
        <v>0</v>
      </c>
      <c r="AR198" s="18" t="s">
        <v>135</v>
      </c>
      <c r="AT198" s="18" t="s">
        <v>131</v>
      </c>
      <c r="AU198" s="18" t="s">
        <v>80</v>
      </c>
      <c r="AY198" s="18" t="s">
        <v>130</v>
      </c>
      <c r="BE198" s="146">
        <f t="shared" si="54"/>
        <v>0</v>
      </c>
      <c r="BF198" s="146">
        <f t="shared" si="55"/>
        <v>0</v>
      </c>
      <c r="BG198" s="146">
        <f t="shared" si="56"/>
        <v>0</v>
      </c>
      <c r="BH198" s="146">
        <f t="shared" si="57"/>
        <v>0</v>
      </c>
      <c r="BI198" s="146">
        <f t="shared" si="58"/>
        <v>0</v>
      </c>
      <c r="BJ198" s="18" t="s">
        <v>80</v>
      </c>
      <c r="BK198" s="147">
        <f t="shared" si="59"/>
        <v>0</v>
      </c>
      <c r="BL198" s="18" t="s">
        <v>135</v>
      </c>
      <c r="BM198" s="18" t="s">
        <v>397</v>
      </c>
    </row>
    <row r="199" spans="2:65" s="1" customFormat="1" ht="28.5" customHeight="1" x14ac:dyDescent="0.35">
      <c r="B199" s="137"/>
      <c r="C199" s="148" t="s">
        <v>398</v>
      </c>
      <c r="D199" s="148" t="s">
        <v>198</v>
      </c>
      <c r="E199" s="149" t="s">
        <v>399</v>
      </c>
      <c r="F199" s="212" t="s">
        <v>549</v>
      </c>
      <c r="G199" s="212"/>
      <c r="H199" s="212"/>
      <c r="I199" s="212"/>
      <c r="J199" s="150" t="s">
        <v>187</v>
      </c>
      <c r="K199" s="151">
        <v>641</v>
      </c>
      <c r="L199" s="213"/>
      <c r="M199" s="213"/>
      <c r="N199" s="213">
        <f t="shared" si="50"/>
        <v>0</v>
      </c>
      <c r="O199" s="211"/>
      <c r="P199" s="211"/>
      <c r="Q199" s="211"/>
      <c r="R199" s="142"/>
      <c r="T199" s="143" t="s">
        <v>5</v>
      </c>
      <c r="U199" s="40" t="s">
        <v>37</v>
      </c>
      <c r="V199" s="144">
        <v>0</v>
      </c>
      <c r="W199" s="144">
        <f t="shared" si="51"/>
        <v>0</v>
      </c>
      <c r="X199" s="144">
        <v>0</v>
      </c>
      <c r="Y199" s="144">
        <f t="shared" si="52"/>
        <v>0</v>
      </c>
      <c r="Z199" s="144">
        <v>0</v>
      </c>
      <c r="AA199" s="145">
        <f t="shared" si="53"/>
        <v>0</v>
      </c>
      <c r="AR199" s="18" t="s">
        <v>159</v>
      </c>
      <c r="AT199" s="18" t="s">
        <v>198</v>
      </c>
      <c r="AU199" s="18" t="s">
        <v>80</v>
      </c>
      <c r="AY199" s="18" t="s">
        <v>130</v>
      </c>
      <c r="BE199" s="146">
        <f t="shared" si="54"/>
        <v>0</v>
      </c>
      <c r="BF199" s="146">
        <f t="shared" si="55"/>
        <v>0</v>
      </c>
      <c r="BG199" s="146">
        <f t="shared" si="56"/>
        <v>0</v>
      </c>
      <c r="BH199" s="146">
        <f t="shared" si="57"/>
        <v>0</v>
      </c>
      <c r="BI199" s="146">
        <f t="shared" si="58"/>
        <v>0</v>
      </c>
      <c r="BJ199" s="18" t="s">
        <v>80</v>
      </c>
      <c r="BK199" s="147">
        <f t="shared" si="59"/>
        <v>0</v>
      </c>
      <c r="BL199" s="18" t="s">
        <v>135</v>
      </c>
      <c r="BM199" s="18" t="s">
        <v>400</v>
      </c>
    </row>
    <row r="200" spans="2:65" s="1" customFormat="1" ht="25.5" customHeight="1" x14ac:dyDescent="0.35">
      <c r="B200" s="137"/>
      <c r="C200" s="148" t="s">
        <v>401</v>
      </c>
      <c r="D200" s="148" t="s">
        <v>198</v>
      </c>
      <c r="E200" s="149" t="s">
        <v>402</v>
      </c>
      <c r="F200" s="212" t="s">
        <v>403</v>
      </c>
      <c r="G200" s="212"/>
      <c r="H200" s="212"/>
      <c r="I200" s="212"/>
      <c r="J200" s="150" t="s">
        <v>220</v>
      </c>
      <c r="K200" s="151">
        <v>500</v>
      </c>
      <c r="L200" s="213"/>
      <c r="M200" s="213"/>
      <c r="N200" s="213">
        <f t="shared" si="50"/>
        <v>0</v>
      </c>
      <c r="O200" s="211"/>
      <c r="P200" s="211"/>
      <c r="Q200" s="211"/>
      <c r="R200" s="142"/>
      <c r="T200" s="143" t="s">
        <v>5</v>
      </c>
      <c r="U200" s="40" t="s">
        <v>37</v>
      </c>
      <c r="V200" s="144">
        <v>0</v>
      </c>
      <c r="W200" s="144">
        <f t="shared" si="51"/>
        <v>0</v>
      </c>
      <c r="X200" s="144">
        <v>0</v>
      </c>
      <c r="Y200" s="144">
        <f t="shared" si="52"/>
        <v>0</v>
      </c>
      <c r="Z200" s="144">
        <v>0</v>
      </c>
      <c r="AA200" s="145">
        <f t="shared" si="53"/>
        <v>0</v>
      </c>
      <c r="AR200" s="18" t="s">
        <v>159</v>
      </c>
      <c r="AT200" s="18" t="s">
        <v>198</v>
      </c>
      <c r="AU200" s="18" t="s">
        <v>80</v>
      </c>
      <c r="AY200" s="18" t="s">
        <v>130</v>
      </c>
      <c r="BE200" s="146">
        <f t="shared" si="54"/>
        <v>0</v>
      </c>
      <c r="BF200" s="146">
        <f t="shared" si="55"/>
        <v>0</v>
      </c>
      <c r="BG200" s="146">
        <f t="shared" si="56"/>
        <v>0</v>
      </c>
      <c r="BH200" s="146">
        <f t="shared" si="57"/>
        <v>0</v>
      </c>
      <c r="BI200" s="146">
        <f t="shared" si="58"/>
        <v>0</v>
      </c>
      <c r="BJ200" s="18" t="s">
        <v>80</v>
      </c>
      <c r="BK200" s="147">
        <f t="shared" si="59"/>
        <v>0</v>
      </c>
      <c r="BL200" s="18" t="s">
        <v>135</v>
      </c>
      <c r="BM200" s="18" t="s">
        <v>404</v>
      </c>
    </row>
    <row r="201" spans="2:65" s="9" customFormat="1" ht="29.9" customHeight="1" x14ac:dyDescent="0.35">
      <c r="B201" s="126"/>
      <c r="C201" s="127"/>
      <c r="D201" s="136" t="s">
        <v>113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21">
        <f>BK201</f>
        <v>0</v>
      </c>
      <c r="O201" s="222"/>
      <c r="P201" s="222"/>
      <c r="Q201" s="222"/>
      <c r="R201" s="129"/>
      <c r="T201" s="130"/>
      <c r="U201" s="127"/>
      <c r="V201" s="127"/>
      <c r="W201" s="131">
        <f>SUM(W202:W206)</f>
        <v>0</v>
      </c>
      <c r="X201" s="127"/>
      <c r="Y201" s="131">
        <f>SUM(Y202:Y206)</f>
        <v>0</v>
      </c>
      <c r="Z201" s="127"/>
      <c r="AA201" s="132">
        <f>SUM(AA202:AA206)</f>
        <v>0</v>
      </c>
      <c r="AR201" s="133" t="s">
        <v>80</v>
      </c>
      <c r="AT201" s="134" t="s">
        <v>69</v>
      </c>
      <c r="AU201" s="134" t="s">
        <v>78</v>
      </c>
      <c r="AY201" s="133" t="s">
        <v>130</v>
      </c>
      <c r="BK201" s="135">
        <f>SUM(BK202:BK206)</f>
        <v>0</v>
      </c>
    </row>
    <row r="202" spans="2:65" s="1" customFormat="1" ht="25.5" customHeight="1" x14ac:dyDescent="0.35">
      <c r="B202" s="137"/>
      <c r="C202" s="148" t="s">
        <v>405</v>
      </c>
      <c r="D202" s="148" t="s">
        <v>198</v>
      </c>
      <c r="E202" s="149" t="s">
        <v>406</v>
      </c>
      <c r="F202" s="212" t="s">
        <v>407</v>
      </c>
      <c r="G202" s="212"/>
      <c r="H202" s="212"/>
      <c r="I202" s="212"/>
      <c r="J202" s="150" t="s">
        <v>241</v>
      </c>
      <c r="K202" s="151">
        <v>2</v>
      </c>
      <c r="L202" s="213"/>
      <c r="M202" s="213"/>
      <c r="N202" s="213">
        <f>ROUND(L202*K202,3)</f>
        <v>0</v>
      </c>
      <c r="O202" s="211"/>
      <c r="P202" s="211"/>
      <c r="Q202" s="211"/>
      <c r="R202" s="142"/>
      <c r="T202" s="143" t="s">
        <v>5</v>
      </c>
      <c r="U202" s="40" t="s">
        <v>37</v>
      </c>
      <c r="V202" s="144">
        <v>0</v>
      </c>
      <c r="W202" s="144">
        <f>V202*K202</f>
        <v>0</v>
      </c>
      <c r="X202" s="144">
        <v>0</v>
      </c>
      <c r="Y202" s="144">
        <f>X202*K202</f>
        <v>0</v>
      </c>
      <c r="Z202" s="144">
        <v>0</v>
      </c>
      <c r="AA202" s="145">
        <f>Z202*K202</f>
        <v>0</v>
      </c>
      <c r="AR202" s="18" t="s">
        <v>259</v>
      </c>
      <c r="AT202" s="18" t="s">
        <v>198</v>
      </c>
      <c r="AU202" s="18" t="s">
        <v>80</v>
      </c>
      <c r="AY202" s="18" t="s">
        <v>130</v>
      </c>
      <c r="BE202" s="146">
        <f>IF(U202="základná",N202,0)</f>
        <v>0</v>
      </c>
      <c r="BF202" s="146">
        <f>IF(U202="znížená",N202,0)</f>
        <v>0</v>
      </c>
      <c r="BG202" s="146">
        <f>IF(U202="zákl. prenesená",N202,0)</f>
        <v>0</v>
      </c>
      <c r="BH202" s="146">
        <f>IF(U202="zníž. prenesená",N202,0)</f>
        <v>0</v>
      </c>
      <c r="BI202" s="146">
        <f>IF(U202="nulová",N202,0)</f>
        <v>0</v>
      </c>
      <c r="BJ202" s="18" t="s">
        <v>80</v>
      </c>
      <c r="BK202" s="147">
        <f>ROUND(L202*K202,3)</f>
        <v>0</v>
      </c>
      <c r="BL202" s="18" t="s">
        <v>193</v>
      </c>
      <c r="BM202" s="18" t="s">
        <v>408</v>
      </c>
    </row>
    <row r="203" spans="2:65" s="1" customFormat="1" ht="25.5" customHeight="1" x14ac:dyDescent="0.35">
      <c r="B203" s="137"/>
      <c r="C203" s="138" t="s">
        <v>409</v>
      </c>
      <c r="D203" s="138" t="s">
        <v>131</v>
      </c>
      <c r="E203" s="139" t="s">
        <v>410</v>
      </c>
      <c r="F203" s="210" t="s">
        <v>411</v>
      </c>
      <c r="G203" s="210"/>
      <c r="H203" s="210"/>
      <c r="I203" s="210"/>
      <c r="J203" s="140" t="s">
        <v>241</v>
      </c>
      <c r="K203" s="141">
        <v>2</v>
      </c>
      <c r="L203" s="211"/>
      <c r="M203" s="211"/>
      <c r="N203" s="211">
        <f>ROUND(L203*K203,3)</f>
        <v>0</v>
      </c>
      <c r="O203" s="211"/>
      <c r="P203" s="211"/>
      <c r="Q203" s="211"/>
      <c r="R203" s="142"/>
      <c r="T203" s="143" t="s">
        <v>5</v>
      </c>
      <c r="U203" s="40" t="s">
        <v>37</v>
      </c>
      <c r="V203" s="144">
        <v>0</v>
      </c>
      <c r="W203" s="144">
        <f>V203*K203</f>
        <v>0</v>
      </c>
      <c r="X203" s="144">
        <v>0</v>
      </c>
      <c r="Y203" s="144">
        <f>X203*K203</f>
        <v>0</v>
      </c>
      <c r="Z203" s="144">
        <v>0</v>
      </c>
      <c r="AA203" s="145">
        <f>Z203*K203</f>
        <v>0</v>
      </c>
      <c r="AR203" s="18" t="s">
        <v>193</v>
      </c>
      <c r="AT203" s="18" t="s">
        <v>131</v>
      </c>
      <c r="AU203" s="18" t="s">
        <v>80</v>
      </c>
      <c r="AY203" s="18" t="s">
        <v>130</v>
      </c>
      <c r="BE203" s="146">
        <f>IF(U203="základná",N203,0)</f>
        <v>0</v>
      </c>
      <c r="BF203" s="146">
        <f>IF(U203="znížená",N203,0)</f>
        <v>0</v>
      </c>
      <c r="BG203" s="146">
        <f>IF(U203="zákl. prenesená",N203,0)</f>
        <v>0</v>
      </c>
      <c r="BH203" s="146">
        <f>IF(U203="zníž. prenesená",N203,0)</f>
        <v>0</v>
      </c>
      <c r="BI203" s="146">
        <f>IF(U203="nulová",N203,0)</f>
        <v>0</v>
      </c>
      <c r="BJ203" s="18" t="s">
        <v>80</v>
      </c>
      <c r="BK203" s="147">
        <f>ROUND(L203*K203,3)</f>
        <v>0</v>
      </c>
      <c r="BL203" s="18" t="s">
        <v>193</v>
      </c>
      <c r="BM203" s="18" t="s">
        <v>412</v>
      </c>
    </row>
    <row r="204" spans="2:65" s="1" customFormat="1" ht="25.5" customHeight="1" x14ac:dyDescent="0.35">
      <c r="B204" s="137"/>
      <c r="C204" s="148" t="s">
        <v>413</v>
      </c>
      <c r="D204" s="148" t="s">
        <v>198</v>
      </c>
      <c r="E204" s="149" t="s">
        <v>414</v>
      </c>
      <c r="F204" s="212" t="s">
        <v>415</v>
      </c>
      <c r="G204" s="212"/>
      <c r="H204" s="212"/>
      <c r="I204" s="212"/>
      <c r="J204" s="150" t="s">
        <v>416</v>
      </c>
      <c r="K204" s="151">
        <v>1</v>
      </c>
      <c r="L204" s="213"/>
      <c r="M204" s="213"/>
      <c r="N204" s="213">
        <f>ROUND(L204*K204,3)</f>
        <v>0</v>
      </c>
      <c r="O204" s="211"/>
      <c r="P204" s="211"/>
      <c r="Q204" s="211"/>
      <c r="R204" s="142"/>
      <c r="T204" s="143" t="s">
        <v>5</v>
      </c>
      <c r="U204" s="40" t="s">
        <v>37</v>
      </c>
      <c r="V204" s="144">
        <v>0</v>
      </c>
      <c r="W204" s="144">
        <f>V204*K204</f>
        <v>0</v>
      </c>
      <c r="X204" s="144">
        <v>0</v>
      </c>
      <c r="Y204" s="144">
        <f>X204*K204</f>
        <v>0</v>
      </c>
      <c r="Z204" s="144">
        <v>0</v>
      </c>
      <c r="AA204" s="145">
        <f>Z204*K204</f>
        <v>0</v>
      </c>
      <c r="AR204" s="18" t="s">
        <v>259</v>
      </c>
      <c r="AT204" s="18" t="s">
        <v>198</v>
      </c>
      <c r="AU204" s="18" t="s">
        <v>80</v>
      </c>
      <c r="AY204" s="18" t="s">
        <v>130</v>
      </c>
      <c r="BE204" s="146">
        <f>IF(U204="základná",N204,0)</f>
        <v>0</v>
      </c>
      <c r="BF204" s="146">
        <f>IF(U204="znížená",N204,0)</f>
        <v>0</v>
      </c>
      <c r="BG204" s="146">
        <f>IF(U204="zákl. prenesená",N204,0)</f>
        <v>0</v>
      </c>
      <c r="BH204" s="146">
        <f>IF(U204="zníž. prenesená",N204,0)</f>
        <v>0</v>
      </c>
      <c r="BI204" s="146">
        <f>IF(U204="nulová",N204,0)</f>
        <v>0</v>
      </c>
      <c r="BJ204" s="18" t="s">
        <v>80</v>
      </c>
      <c r="BK204" s="147">
        <f>ROUND(L204*K204,3)</f>
        <v>0</v>
      </c>
      <c r="BL204" s="18" t="s">
        <v>193</v>
      </c>
      <c r="BM204" s="18" t="s">
        <v>417</v>
      </c>
    </row>
    <row r="205" spans="2:65" s="1" customFormat="1" ht="38.25" customHeight="1" x14ac:dyDescent="0.35">
      <c r="B205" s="137"/>
      <c r="C205" s="148" t="s">
        <v>418</v>
      </c>
      <c r="D205" s="148" t="s">
        <v>198</v>
      </c>
      <c r="E205" s="149" t="s">
        <v>419</v>
      </c>
      <c r="F205" s="212" t="s">
        <v>420</v>
      </c>
      <c r="G205" s="212"/>
      <c r="H205" s="212"/>
      <c r="I205" s="212"/>
      <c r="J205" s="150" t="s">
        <v>343</v>
      </c>
      <c r="K205" s="151">
        <v>1</v>
      </c>
      <c r="L205" s="213"/>
      <c r="M205" s="213"/>
      <c r="N205" s="213">
        <f>ROUND(L205*K205,3)</f>
        <v>0</v>
      </c>
      <c r="O205" s="211"/>
      <c r="P205" s="211"/>
      <c r="Q205" s="211"/>
      <c r="R205" s="142"/>
      <c r="T205" s="143" t="s">
        <v>5</v>
      </c>
      <c r="U205" s="40" t="s">
        <v>37</v>
      </c>
      <c r="V205" s="144">
        <v>0</v>
      </c>
      <c r="W205" s="144">
        <f>V205*K205</f>
        <v>0</v>
      </c>
      <c r="X205" s="144">
        <v>0</v>
      </c>
      <c r="Y205" s="144">
        <f>X205*K205</f>
        <v>0</v>
      </c>
      <c r="Z205" s="144">
        <v>0</v>
      </c>
      <c r="AA205" s="145">
        <f>Z205*K205</f>
        <v>0</v>
      </c>
      <c r="AR205" s="18" t="s">
        <v>259</v>
      </c>
      <c r="AT205" s="18" t="s">
        <v>198</v>
      </c>
      <c r="AU205" s="18" t="s">
        <v>80</v>
      </c>
      <c r="AY205" s="18" t="s">
        <v>130</v>
      </c>
      <c r="BE205" s="146">
        <f>IF(U205="základná",N205,0)</f>
        <v>0</v>
      </c>
      <c r="BF205" s="146">
        <f>IF(U205="znížená",N205,0)</f>
        <v>0</v>
      </c>
      <c r="BG205" s="146">
        <f>IF(U205="zákl. prenesená",N205,0)</f>
        <v>0</v>
      </c>
      <c r="BH205" s="146">
        <f>IF(U205="zníž. prenesená",N205,0)</f>
        <v>0</v>
      </c>
      <c r="BI205" s="146">
        <f>IF(U205="nulová",N205,0)</f>
        <v>0</v>
      </c>
      <c r="BJ205" s="18" t="s">
        <v>80</v>
      </c>
      <c r="BK205" s="147">
        <f>ROUND(L205*K205,3)</f>
        <v>0</v>
      </c>
      <c r="BL205" s="18" t="s">
        <v>193</v>
      </c>
      <c r="BM205" s="18" t="s">
        <v>421</v>
      </c>
    </row>
    <row r="206" spans="2:65" s="1" customFormat="1" ht="38.25" customHeight="1" x14ac:dyDescent="0.35">
      <c r="B206" s="137"/>
      <c r="C206" s="148" t="s">
        <v>422</v>
      </c>
      <c r="D206" s="148" t="s">
        <v>198</v>
      </c>
      <c r="E206" s="149" t="s">
        <v>423</v>
      </c>
      <c r="F206" s="212" t="s">
        <v>424</v>
      </c>
      <c r="G206" s="212"/>
      <c r="H206" s="212"/>
      <c r="I206" s="212"/>
      <c r="J206" s="150" t="s">
        <v>343</v>
      </c>
      <c r="K206" s="151">
        <v>2</v>
      </c>
      <c r="L206" s="213"/>
      <c r="M206" s="213"/>
      <c r="N206" s="213">
        <f>ROUND(L206*K206,3)</f>
        <v>0</v>
      </c>
      <c r="O206" s="211"/>
      <c r="P206" s="211"/>
      <c r="Q206" s="211"/>
      <c r="R206" s="142"/>
      <c r="T206" s="143" t="s">
        <v>5</v>
      </c>
      <c r="U206" s="40" t="s">
        <v>37</v>
      </c>
      <c r="V206" s="144">
        <v>0</v>
      </c>
      <c r="W206" s="144">
        <f>V206*K206</f>
        <v>0</v>
      </c>
      <c r="X206" s="144">
        <v>0</v>
      </c>
      <c r="Y206" s="144">
        <f>X206*K206</f>
        <v>0</v>
      </c>
      <c r="Z206" s="144">
        <v>0</v>
      </c>
      <c r="AA206" s="145">
        <f>Z206*K206</f>
        <v>0</v>
      </c>
      <c r="AR206" s="18" t="s">
        <v>259</v>
      </c>
      <c r="AT206" s="18" t="s">
        <v>198</v>
      </c>
      <c r="AU206" s="18" t="s">
        <v>80</v>
      </c>
      <c r="AY206" s="18" t="s">
        <v>130</v>
      </c>
      <c r="BE206" s="146">
        <f>IF(U206="základná",N206,0)</f>
        <v>0</v>
      </c>
      <c r="BF206" s="146">
        <f>IF(U206="znížená",N206,0)</f>
        <v>0</v>
      </c>
      <c r="BG206" s="146">
        <f>IF(U206="zákl. prenesená",N206,0)</f>
        <v>0</v>
      </c>
      <c r="BH206" s="146">
        <f>IF(U206="zníž. prenesená",N206,0)</f>
        <v>0</v>
      </c>
      <c r="BI206" s="146">
        <f>IF(U206="nulová",N206,0)</f>
        <v>0</v>
      </c>
      <c r="BJ206" s="18" t="s">
        <v>80</v>
      </c>
      <c r="BK206" s="147">
        <f>ROUND(L206*K206,3)</f>
        <v>0</v>
      </c>
      <c r="BL206" s="18" t="s">
        <v>193</v>
      </c>
      <c r="BM206" s="18" t="s">
        <v>425</v>
      </c>
    </row>
    <row r="207" spans="2:65" s="9" customFormat="1" ht="37.4" customHeight="1" x14ac:dyDescent="0.35">
      <c r="B207" s="126"/>
      <c r="C207" s="127"/>
      <c r="D207" s="128" t="s">
        <v>114</v>
      </c>
      <c r="E207" s="128"/>
      <c r="F207" s="128"/>
      <c r="G207" s="128"/>
      <c r="H207" s="128"/>
      <c r="I207" s="128"/>
      <c r="J207" s="128"/>
      <c r="K207" s="128"/>
      <c r="L207" s="128"/>
      <c r="M207" s="128"/>
      <c r="N207" s="225">
        <f>BK207</f>
        <v>0</v>
      </c>
      <c r="O207" s="226"/>
      <c r="P207" s="226"/>
      <c r="Q207" s="226"/>
      <c r="R207" s="129"/>
      <c r="T207" s="130"/>
      <c r="U207" s="127"/>
      <c r="V207" s="127"/>
      <c r="W207" s="131">
        <f>SUM(W208:W209)</f>
        <v>0</v>
      </c>
      <c r="X207" s="127"/>
      <c r="Y207" s="131">
        <f>SUM(Y208:Y209)</f>
        <v>0</v>
      </c>
      <c r="Z207" s="127"/>
      <c r="AA207" s="132">
        <f>SUM(AA208:AA209)</f>
        <v>0</v>
      </c>
      <c r="AR207" s="133" t="s">
        <v>147</v>
      </c>
      <c r="AT207" s="134" t="s">
        <v>69</v>
      </c>
      <c r="AU207" s="134" t="s">
        <v>70</v>
      </c>
      <c r="AY207" s="133" t="s">
        <v>130</v>
      </c>
      <c r="BK207" s="135">
        <f>SUM(BK208:BK209)</f>
        <v>0</v>
      </c>
    </row>
    <row r="208" spans="2:65" s="1" customFormat="1" ht="38.25" customHeight="1" x14ac:dyDescent="0.35">
      <c r="B208" s="137"/>
      <c r="C208" s="138" t="s">
        <v>426</v>
      </c>
      <c r="D208" s="138" t="s">
        <v>131</v>
      </c>
      <c r="E208" s="139" t="s">
        <v>427</v>
      </c>
      <c r="F208" s="210" t="s">
        <v>428</v>
      </c>
      <c r="G208" s="210"/>
      <c r="H208" s="210"/>
      <c r="I208" s="210"/>
      <c r="J208" s="140" t="s">
        <v>429</v>
      </c>
      <c r="K208" s="141">
        <v>1</v>
      </c>
      <c r="L208" s="211"/>
      <c r="M208" s="211"/>
      <c r="N208" s="211">
        <f>ROUND(L208*K208,3)</f>
        <v>0</v>
      </c>
      <c r="O208" s="211"/>
      <c r="P208" s="211"/>
      <c r="Q208" s="211"/>
      <c r="R208" s="142"/>
      <c r="T208" s="143" t="s">
        <v>5</v>
      </c>
      <c r="U208" s="40" t="s">
        <v>37</v>
      </c>
      <c r="V208" s="144">
        <v>0</v>
      </c>
      <c r="W208" s="144">
        <f>V208*K208</f>
        <v>0</v>
      </c>
      <c r="X208" s="144">
        <v>0</v>
      </c>
      <c r="Y208" s="144">
        <f>X208*K208</f>
        <v>0</v>
      </c>
      <c r="Z208" s="144">
        <v>0</v>
      </c>
      <c r="AA208" s="145">
        <f>Z208*K208</f>
        <v>0</v>
      </c>
      <c r="AR208" s="18" t="s">
        <v>135</v>
      </c>
      <c r="AT208" s="18" t="s">
        <v>131</v>
      </c>
      <c r="AU208" s="18" t="s">
        <v>78</v>
      </c>
      <c r="AY208" s="18" t="s">
        <v>130</v>
      </c>
      <c r="BE208" s="146">
        <f>IF(U208="základná",N208,0)</f>
        <v>0</v>
      </c>
      <c r="BF208" s="146">
        <f>IF(U208="znížená",N208,0)</f>
        <v>0</v>
      </c>
      <c r="BG208" s="146">
        <f>IF(U208="zákl. prenesená",N208,0)</f>
        <v>0</v>
      </c>
      <c r="BH208" s="146">
        <f>IF(U208="zníž. prenesená",N208,0)</f>
        <v>0</v>
      </c>
      <c r="BI208" s="146">
        <f>IF(U208="nulová",N208,0)</f>
        <v>0</v>
      </c>
      <c r="BJ208" s="18" t="s">
        <v>80</v>
      </c>
      <c r="BK208" s="147">
        <f>ROUND(L208*K208,3)</f>
        <v>0</v>
      </c>
      <c r="BL208" s="18" t="s">
        <v>135</v>
      </c>
      <c r="BM208" s="18" t="s">
        <v>430</v>
      </c>
    </row>
    <row r="209" spans="2:65" s="1" customFormat="1" ht="16.5" customHeight="1" x14ac:dyDescent="0.35">
      <c r="B209" s="137"/>
      <c r="C209" s="138" t="s">
        <v>431</v>
      </c>
      <c r="D209" s="138" t="s">
        <v>131</v>
      </c>
      <c r="E209" s="139" t="s">
        <v>432</v>
      </c>
      <c r="F209" s="210" t="s">
        <v>433</v>
      </c>
      <c r="G209" s="210"/>
      <c r="H209" s="210"/>
      <c r="I209" s="210"/>
      <c r="J209" s="140" t="s">
        <v>429</v>
      </c>
      <c r="K209" s="141">
        <v>1</v>
      </c>
      <c r="L209" s="211"/>
      <c r="M209" s="211"/>
      <c r="N209" s="211">
        <f>ROUND(L209*K209,3)</f>
        <v>0</v>
      </c>
      <c r="O209" s="211"/>
      <c r="P209" s="211"/>
      <c r="Q209" s="211"/>
      <c r="R209" s="142"/>
      <c r="T209" s="143" t="s">
        <v>5</v>
      </c>
      <c r="U209" s="152" t="s">
        <v>37</v>
      </c>
      <c r="V209" s="153">
        <v>0</v>
      </c>
      <c r="W209" s="153">
        <f>V209*K209</f>
        <v>0</v>
      </c>
      <c r="X209" s="153">
        <v>0</v>
      </c>
      <c r="Y209" s="153">
        <f>X209*K209</f>
        <v>0</v>
      </c>
      <c r="Z209" s="153">
        <v>0</v>
      </c>
      <c r="AA209" s="154">
        <f>Z209*K209</f>
        <v>0</v>
      </c>
      <c r="AR209" s="18" t="s">
        <v>135</v>
      </c>
      <c r="AT209" s="18" t="s">
        <v>131</v>
      </c>
      <c r="AU209" s="18" t="s">
        <v>78</v>
      </c>
      <c r="AY209" s="18" t="s">
        <v>130</v>
      </c>
      <c r="BE209" s="146">
        <f>IF(U209="základná",N209,0)</f>
        <v>0</v>
      </c>
      <c r="BF209" s="146">
        <f>IF(U209="znížená",N209,0)</f>
        <v>0</v>
      </c>
      <c r="BG209" s="146">
        <f>IF(U209="zákl. prenesená",N209,0)</f>
        <v>0</v>
      </c>
      <c r="BH209" s="146">
        <f>IF(U209="zníž. prenesená",N209,0)</f>
        <v>0</v>
      </c>
      <c r="BI209" s="146">
        <f>IF(U209="nulová",N209,0)</f>
        <v>0</v>
      </c>
      <c r="BJ209" s="18" t="s">
        <v>80</v>
      </c>
      <c r="BK209" s="147">
        <f>ROUND(L209*K209,3)</f>
        <v>0</v>
      </c>
      <c r="BL209" s="18" t="s">
        <v>135</v>
      </c>
      <c r="BM209" s="18" t="s">
        <v>434</v>
      </c>
    </row>
    <row r="210" spans="2:65" s="1" customFormat="1" ht="7" customHeight="1" x14ac:dyDescent="0.35"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7"/>
    </row>
  </sheetData>
  <mergeCells count="299">
    <mergeCell ref="H1:K1"/>
    <mergeCell ref="S2:AC2"/>
    <mergeCell ref="F209:I209"/>
    <mergeCell ref="L209:M209"/>
    <mergeCell ref="N209:Q209"/>
    <mergeCell ref="N122:Q122"/>
    <mergeCell ref="N123:Q123"/>
    <mergeCell ref="N124:Q124"/>
    <mergeCell ref="N140:Q140"/>
    <mergeCell ref="N152:Q152"/>
    <mergeCell ref="N168:Q168"/>
    <mergeCell ref="N171:Q171"/>
    <mergeCell ref="N180:Q180"/>
    <mergeCell ref="N184:Q184"/>
    <mergeCell ref="N191:Q191"/>
    <mergeCell ref="N193:Q193"/>
    <mergeCell ref="N194:Q194"/>
    <mergeCell ref="N201:Q201"/>
    <mergeCell ref="N207:Q207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21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8"/>
  <sheetViews>
    <sheetView showGridLines="0" workbookViewId="0">
      <pane ySplit="1" topLeftCell="A2" activePane="bottomLeft" state="frozen"/>
      <selection pane="bottomLeft" activeCell="K167" sqref="K167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 x14ac:dyDescent="0.35">
      <c r="A1" s="101"/>
      <c r="B1" s="11"/>
      <c r="C1" s="11"/>
      <c r="D1" s="12" t="s">
        <v>1</v>
      </c>
      <c r="E1" s="11"/>
      <c r="F1" s="13" t="s">
        <v>87</v>
      </c>
      <c r="G1" s="13"/>
      <c r="H1" s="214" t="s">
        <v>88</v>
      </c>
      <c r="I1" s="214"/>
      <c r="J1" s="214"/>
      <c r="K1" s="214"/>
      <c r="L1" s="13" t="s">
        <v>89</v>
      </c>
      <c r="M1" s="11"/>
      <c r="N1" s="11"/>
      <c r="O1" s="12" t="s">
        <v>90</v>
      </c>
      <c r="P1" s="11"/>
      <c r="Q1" s="11"/>
      <c r="R1" s="11"/>
      <c r="S1" s="13" t="s">
        <v>91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7" customHeight="1" x14ac:dyDescent="0.35">
      <c r="C2" s="158" t="s">
        <v>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83" t="s">
        <v>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8" t="s">
        <v>82</v>
      </c>
    </row>
    <row r="3" spans="1:66" ht="7" customHeight="1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7" customHeight="1" x14ac:dyDescent="0.35">
      <c r="B4" s="22"/>
      <c r="C4" s="160" t="s">
        <v>92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23"/>
      <c r="T4" s="17" t="s">
        <v>12</v>
      </c>
      <c r="AT4" s="18" t="s">
        <v>6</v>
      </c>
    </row>
    <row r="5" spans="1:66" ht="7" customHeight="1" x14ac:dyDescent="0.35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4" customHeight="1" x14ac:dyDescent="0.35">
      <c r="B6" s="22"/>
      <c r="C6" s="24"/>
      <c r="D6" s="28" t="s">
        <v>15</v>
      </c>
      <c r="E6" s="24"/>
      <c r="F6" s="192" t="str">
        <f>'Rekapitulácia stavby'!K6</f>
        <v>Evanielicka škola MARTIN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4"/>
      <c r="R6" s="23"/>
    </row>
    <row r="7" spans="1:66" s="1" customFormat="1" ht="32.9" customHeight="1" x14ac:dyDescent="0.35">
      <c r="B7" s="31"/>
      <c r="C7" s="32"/>
      <c r="D7" s="27" t="s">
        <v>93</v>
      </c>
      <c r="E7" s="32"/>
      <c r="F7" s="164" t="s">
        <v>435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2"/>
      <c r="R7" s="33"/>
    </row>
    <row r="8" spans="1:66" s="1" customFormat="1" ht="14.5" customHeight="1" x14ac:dyDescent="0.35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5" customHeight="1" x14ac:dyDescent="0.35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195">
        <f>'Rekapitulácia stavby'!AN8</f>
        <v>0</v>
      </c>
      <c r="P9" s="195"/>
      <c r="Q9" s="32"/>
      <c r="R9" s="33"/>
    </row>
    <row r="10" spans="1:66" s="1" customFormat="1" ht="10.9" customHeight="1" x14ac:dyDescent="0.3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5" customHeight="1" x14ac:dyDescent="0.35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62" t="str">
        <f>IF('Rekapitulácia stavby'!AN10="","",'Rekapitulácia stavby'!AN10)</f>
        <v/>
      </c>
      <c r="P11" s="162"/>
      <c r="Q11" s="32"/>
      <c r="R11" s="33"/>
    </row>
    <row r="12" spans="1:66" s="1" customFormat="1" ht="18" customHeight="1" x14ac:dyDescent="0.35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62" t="str">
        <f>IF('Rekapitulácia stavby'!AN11="","",'Rekapitulácia stavby'!AN11)</f>
        <v/>
      </c>
      <c r="P12" s="162"/>
      <c r="Q12" s="32"/>
      <c r="R12" s="33"/>
    </row>
    <row r="13" spans="1:66" s="1" customFormat="1" ht="7" customHeight="1" x14ac:dyDescent="0.3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5" customHeight="1" x14ac:dyDescent="0.35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62" t="str">
        <f>IF('Rekapitulácia stavby'!AN13="","",'Rekapitulácia stavby'!AN13)</f>
        <v/>
      </c>
      <c r="P14" s="162"/>
      <c r="Q14" s="32"/>
      <c r="R14" s="33"/>
    </row>
    <row r="15" spans="1:66" s="1" customFormat="1" ht="18" customHeight="1" x14ac:dyDescent="0.35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62" t="str">
        <f>IF('Rekapitulácia stavby'!AN14="","",'Rekapitulácia stavby'!AN14)</f>
        <v/>
      </c>
      <c r="P15" s="162"/>
      <c r="Q15" s="32"/>
      <c r="R15" s="33"/>
    </row>
    <row r="16" spans="1:66" s="1" customFormat="1" ht="7" customHeight="1" x14ac:dyDescent="0.3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5" customHeight="1" x14ac:dyDescent="0.35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62" t="str">
        <f>IF('Rekapitulácia stavby'!AN16="","",'Rekapitulácia stavby'!AN16)</f>
        <v/>
      </c>
      <c r="P17" s="162"/>
      <c r="Q17" s="32"/>
      <c r="R17" s="33"/>
    </row>
    <row r="18" spans="2:18" s="1" customFormat="1" ht="18" customHeight="1" x14ac:dyDescent="0.35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62" t="str">
        <f>IF('Rekapitulácia stavby'!AN17="","",'Rekapitulácia stavby'!AN17)</f>
        <v/>
      </c>
      <c r="P18" s="162"/>
      <c r="Q18" s="32"/>
      <c r="R18" s="33"/>
    </row>
    <row r="19" spans="2:18" s="1" customFormat="1" ht="7" customHeight="1" x14ac:dyDescent="0.3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5" customHeight="1" x14ac:dyDescent="0.35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62" t="str">
        <f>IF('Rekapitulácia stavby'!AN19="","",'Rekapitulácia stavby'!AN19)</f>
        <v/>
      </c>
      <c r="P20" s="162"/>
      <c r="Q20" s="32"/>
      <c r="R20" s="33"/>
    </row>
    <row r="21" spans="2:18" s="1" customFormat="1" ht="18" customHeight="1" x14ac:dyDescent="0.35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62" t="str">
        <f>IF('Rekapitulácia stavby'!AN20="","",'Rekapitulácia stavby'!AN20)</f>
        <v/>
      </c>
      <c r="P21" s="162"/>
      <c r="Q21" s="32"/>
      <c r="R21" s="33"/>
    </row>
    <row r="22" spans="2:18" s="1" customFormat="1" ht="7" customHeight="1" x14ac:dyDescent="0.3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5" customHeight="1" x14ac:dyDescent="0.35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 x14ac:dyDescent="0.35">
      <c r="B24" s="31"/>
      <c r="C24" s="32"/>
      <c r="D24" s="32"/>
      <c r="E24" s="165" t="s">
        <v>5</v>
      </c>
      <c r="F24" s="165"/>
      <c r="G24" s="165"/>
      <c r="H24" s="165"/>
      <c r="I24" s="165"/>
      <c r="J24" s="165"/>
      <c r="K24" s="165"/>
      <c r="L24" s="165"/>
      <c r="M24" s="32"/>
      <c r="N24" s="32"/>
      <c r="O24" s="32"/>
      <c r="P24" s="32"/>
      <c r="Q24" s="32"/>
      <c r="R24" s="33"/>
    </row>
    <row r="25" spans="2:18" s="1" customFormat="1" ht="7" customHeight="1" x14ac:dyDescent="0.3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7" customHeight="1" x14ac:dyDescent="0.35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5" customHeight="1" x14ac:dyDescent="0.35">
      <c r="B27" s="31"/>
      <c r="C27" s="32"/>
      <c r="D27" s="102" t="s">
        <v>95</v>
      </c>
      <c r="E27" s="32"/>
      <c r="F27" s="32"/>
      <c r="G27" s="32"/>
      <c r="H27" s="32"/>
      <c r="I27" s="32"/>
      <c r="J27" s="32"/>
      <c r="K27" s="32"/>
      <c r="L27" s="32"/>
      <c r="M27" s="189">
        <f>N88</f>
        <v>0</v>
      </c>
      <c r="N27" s="189"/>
      <c r="O27" s="189"/>
      <c r="P27" s="189"/>
      <c r="Q27" s="32"/>
      <c r="R27" s="33"/>
    </row>
    <row r="28" spans="2:18" s="1" customFormat="1" ht="14.5" customHeight="1" x14ac:dyDescent="0.35">
      <c r="B28" s="31"/>
      <c r="C28" s="32"/>
      <c r="D28" s="30" t="s">
        <v>96</v>
      </c>
      <c r="E28" s="32"/>
      <c r="F28" s="32"/>
      <c r="G28" s="32"/>
      <c r="H28" s="32"/>
      <c r="I28" s="32"/>
      <c r="J28" s="32"/>
      <c r="K28" s="32"/>
      <c r="L28" s="32"/>
      <c r="M28" s="189">
        <f>N95</f>
        <v>0</v>
      </c>
      <c r="N28" s="189"/>
      <c r="O28" s="189"/>
      <c r="P28" s="189"/>
      <c r="Q28" s="32"/>
      <c r="R28" s="33"/>
    </row>
    <row r="29" spans="2:18" s="1" customFormat="1" ht="7" customHeight="1" x14ac:dyDescent="0.3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4" customHeight="1" x14ac:dyDescent="0.35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196">
        <f>ROUND(M27+M28,2)</f>
        <v>0</v>
      </c>
      <c r="N30" s="194"/>
      <c r="O30" s="194"/>
      <c r="P30" s="194"/>
      <c r="Q30" s="32"/>
      <c r="R30" s="33"/>
    </row>
    <row r="31" spans="2:18" s="1" customFormat="1" ht="7" customHeight="1" x14ac:dyDescent="0.35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5" customHeight="1" x14ac:dyDescent="0.35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197">
        <f>ROUND((SUM(BE95:BE96)+SUM(BE114:BE167)), 2)</f>
        <v>0</v>
      </c>
      <c r="I32" s="194"/>
      <c r="J32" s="194"/>
      <c r="K32" s="32"/>
      <c r="L32" s="32"/>
      <c r="M32" s="197">
        <f>ROUND(ROUND((SUM(BE95:BE96)+SUM(BE114:BE167)), 2)*F32, 2)</f>
        <v>0</v>
      </c>
      <c r="N32" s="194"/>
      <c r="O32" s="194"/>
      <c r="P32" s="194"/>
      <c r="Q32" s="32"/>
      <c r="R32" s="33"/>
    </row>
    <row r="33" spans="2:18" s="1" customFormat="1" ht="14.5" customHeight="1" x14ac:dyDescent="0.35">
      <c r="B33" s="31"/>
      <c r="C33" s="32"/>
      <c r="D33" s="32"/>
      <c r="E33" s="38" t="s">
        <v>37</v>
      </c>
      <c r="F33" s="39">
        <v>0.2</v>
      </c>
      <c r="G33" s="104" t="s">
        <v>36</v>
      </c>
      <c r="H33" s="197">
        <f>ROUND((SUM(BF95:BF96)+SUM(BF114:BF167)), 2)</f>
        <v>0</v>
      </c>
      <c r="I33" s="194"/>
      <c r="J33" s="194"/>
      <c r="K33" s="32"/>
      <c r="L33" s="32"/>
      <c r="M33" s="197">
        <f>ROUND(ROUND((SUM(BF95:BF96)+SUM(BF114:BF167)), 2)*F33, 2)</f>
        <v>0</v>
      </c>
      <c r="N33" s="194"/>
      <c r="O33" s="194"/>
      <c r="P33" s="194"/>
      <c r="Q33" s="32"/>
      <c r="R33" s="33"/>
    </row>
    <row r="34" spans="2:18" s="1" customFormat="1" ht="14.5" hidden="1" customHeight="1" x14ac:dyDescent="0.35">
      <c r="B34" s="31"/>
      <c r="C34" s="32"/>
      <c r="D34" s="32"/>
      <c r="E34" s="38" t="s">
        <v>38</v>
      </c>
      <c r="F34" s="39">
        <v>0.2</v>
      </c>
      <c r="G34" s="104" t="s">
        <v>36</v>
      </c>
      <c r="H34" s="197">
        <f>ROUND((SUM(BG95:BG96)+SUM(BG114:BG167)), 2)</f>
        <v>0</v>
      </c>
      <c r="I34" s="194"/>
      <c r="J34" s="194"/>
      <c r="K34" s="32"/>
      <c r="L34" s="32"/>
      <c r="M34" s="197">
        <v>0</v>
      </c>
      <c r="N34" s="194"/>
      <c r="O34" s="194"/>
      <c r="P34" s="194"/>
      <c r="Q34" s="32"/>
      <c r="R34" s="33"/>
    </row>
    <row r="35" spans="2:18" s="1" customFormat="1" ht="14.5" hidden="1" customHeight="1" x14ac:dyDescent="0.35">
      <c r="B35" s="31"/>
      <c r="C35" s="32"/>
      <c r="D35" s="32"/>
      <c r="E35" s="38" t="s">
        <v>39</v>
      </c>
      <c r="F35" s="39">
        <v>0.2</v>
      </c>
      <c r="G35" s="104" t="s">
        <v>36</v>
      </c>
      <c r="H35" s="197">
        <f>ROUND((SUM(BH95:BH96)+SUM(BH114:BH167)), 2)</f>
        <v>0</v>
      </c>
      <c r="I35" s="194"/>
      <c r="J35" s="194"/>
      <c r="K35" s="32"/>
      <c r="L35" s="32"/>
      <c r="M35" s="197">
        <v>0</v>
      </c>
      <c r="N35" s="194"/>
      <c r="O35" s="194"/>
      <c r="P35" s="194"/>
      <c r="Q35" s="32"/>
      <c r="R35" s="33"/>
    </row>
    <row r="36" spans="2:18" s="1" customFormat="1" ht="14.5" hidden="1" customHeight="1" x14ac:dyDescent="0.35">
      <c r="B36" s="31"/>
      <c r="C36" s="32"/>
      <c r="D36" s="32"/>
      <c r="E36" s="38" t="s">
        <v>40</v>
      </c>
      <c r="F36" s="39">
        <v>0</v>
      </c>
      <c r="G36" s="104" t="s">
        <v>36</v>
      </c>
      <c r="H36" s="197">
        <f>ROUND((SUM(BI95:BI96)+SUM(BI114:BI167)), 2)</f>
        <v>0</v>
      </c>
      <c r="I36" s="194"/>
      <c r="J36" s="194"/>
      <c r="K36" s="32"/>
      <c r="L36" s="32"/>
      <c r="M36" s="197">
        <v>0</v>
      </c>
      <c r="N36" s="194"/>
      <c r="O36" s="194"/>
      <c r="P36" s="194"/>
      <c r="Q36" s="32"/>
      <c r="R36" s="33"/>
    </row>
    <row r="37" spans="2:18" s="1" customFormat="1" ht="7" customHeight="1" x14ac:dyDescent="0.3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4" customHeight="1" x14ac:dyDescent="0.35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198">
        <f>SUM(M30:M36)</f>
        <v>0</v>
      </c>
      <c r="M38" s="198"/>
      <c r="N38" s="198"/>
      <c r="O38" s="198"/>
      <c r="P38" s="199"/>
      <c r="Q38" s="100"/>
      <c r="R38" s="33"/>
    </row>
    <row r="39" spans="2:18" s="1" customFormat="1" ht="14.5" customHeight="1" x14ac:dyDescent="0.3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5" customHeight="1" x14ac:dyDescent="0.3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x14ac:dyDescent="0.3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x14ac:dyDescent="0.3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x14ac:dyDescent="0.3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x14ac:dyDescent="0.3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x14ac:dyDescent="0.3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x14ac:dyDescent="0.3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x14ac:dyDescent="0.3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x14ac:dyDescent="0.3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x14ac:dyDescent="0.3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.5" x14ac:dyDescent="0.3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x14ac:dyDescent="0.3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x14ac:dyDescent="0.3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x14ac:dyDescent="0.3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x14ac:dyDescent="0.3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x14ac:dyDescent="0.3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x14ac:dyDescent="0.3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x14ac:dyDescent="0.3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.5" x14ac:dyDescent="0.3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x14ac:dyDescent="0.3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.5" x14ac:dyDescent="0.3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x14ac:dyDescent="0.3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x14ac:dyDescent="0.3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x14ac:dyDescent="0.3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x14ac:dyDescent="0.3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x14ac:dyDescent="0.3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x14ac:dyDescent="0.3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x14ac:dyDescent="0.3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.5" x14ac:dyDescent="0.3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5" customHeight="1" x14ac:dyDescent="0.3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7" customHeight="1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7" customHeight="1" x14ac:dyDescent="0.35">
      <c r="B76" s="31"/>
      <c r="C76" s="160" t="s">
        <v>97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33"/>
    </row>
    <row r="77" spans="2:18" s="1" customFormat="1" ht="7" customHeight="1" x14ac:dyDescent="0.3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5">
      <c r="B78" s="31"/>
      <c r="C78" s="28" t="s">
        <v>15</v>
      </c>
      <c r="D78" s="32"/>
      <c r="E78" s="32"/>
      <c r="F78" s="192" t="str">
        <f>F6</f>
        <v>Evanielicka škola MARTIN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2"/>
      <c r="R78" s="33"/>
    </row>
    <row r="79" spans="2:18" s="1" customFormat="1" ht="37" customHeight="1" x14ac:dyDescent="0.35">
      <c r="B79" s="31"/>
      <c r="C79" s="65" t="s">
        <v>93</v>
      </c>
      <c r="D79" s="32"/>
      <c r="E79" s="32"/>
      <c r="F79" s="174" t="str">
        <f>F7</f>
        <v>2 - Elektromontáže a osvetlenie ihriska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2"/>
      <c r="R79" s="33"/>
    </row>
    <row r="80" spans="2:18" s="1" customFormat="1" ht="7" customHeight="1" x14ac:dyDescent="0.3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35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195">
        <f>IF(O9="","",O9)</f>
        <v>0</v>
      </c>
      <c r="N81" s="195"/>
      <c r="O81" s="195"/>
      <c r="P81" s="195"/>
      <c r="Q81" s="32"/>
      <c r="R81" s="33"/>
    </row>
    <row r="82" spans="2:47" s="1" customFormat="1" ht="7" customHeight="1" x14ac:dyDescent="0.3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x14ac:dyDescent="0.3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62" t="str">
        <f>E18</f>
        <v xml:space="preserve"> </v>
      </c>
      <c r="N83" s="162"/>
      <c r="O83" s="162"/>
      <c r="P83" s="162"/>
      <c r="Q83" s="162"/>
      <c r="R83" s="33"/>
    </row>
    <row r="84" spans="2:47" s="1" customFormat="1" ht="14.5" customHeight="1" x14ac:dyDescent="0.35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29</v>
      </c>
      <c r="L84" s="32"/>
      <c r="M84" s="162" t="str">
        <f>E21</f>
        <v xml:space="preserve"> </v>
      </c>
      <c r="N84" s="162"/>
      <c r="O84" s="162"/>
      <c r="P84" s="162"/>
      <c r="Q84" s="162"/>
      <c r="R84" s="33"/>
    </row>
    <row r="85" spans="2:47" s="1" customFormat="1" ht="10.4" customHeight="1" x14ac:dyDescent="0.3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35">
      <c r="B86" s="31"/>
      <c r="C86" s="200" t="s">
        <v>98</v>
      </c>
      <c r="D86" s="201"/>
      <c r="E86" s="201"/>
      <c r="F86" s="201"/>
      <c r="G86" s="201"/>
      <c r="H86" s="100"/>
      <c r="I86" s="100"/>
      <c r="J86" s="100"/>
      <c r="K86" s="100"/>
      <c r="L86" s="100"/>
      <c r="M86" s="100"/>
      <c r="N86" s="200" t="s">
        <v>99</v>
      </c>
      <c r="O86" s="201"/>
      <c r="P86" s="201"/>
      <c r="Q86" s="201"/>
      <c r="R86" s="33"/>
    </row>
    <row r="87" spans="2:47" s="1" customFormat="1" ht="10.4" customHeight="1" x14ac:dyDescent="0.3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5">
      <c r="B88" s="31"/>
      <c r="C88" s="108" t="s">
        <v>100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9">
        <f>N114</f>
        <v>0</v>
      </c>
      <c r="O88" s="202"/>
      <c r="P88" s="202"/>
      <c r="Q88" s="202"/>
      <c r="R88" s="33"/>
      <c r="AU88" s="18" t="s">
        <v>101</v>
      </c>
    </row>
    <row r="89" spans="2:47" s="6" customFormat="1" ht="25" customHeight="1" x14ac:dyDescent="0.35">
      <c r="B89" s="109"/>
      <c r="C89" s="110"/>
      <c r="D89" s="111" t="s">
        <v>436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3">
        <f>N116</f>
        <v>0</v>
      </c>
      <c r="O89" s="204"/>
      <c r="P89" s="204"/>
      <c r="Q89" s="204"/>
      <c r="R89" s="112"/>
    </row>
    <row r="90" spans="2:47" s="6" customFormat="1" ht="25" customHeight="1" x14ac:dyDescent="0.35">
      <c r="B90" s="109"/>
      <c r="C90" s="110"/>
      <c r="D90" s="111" t="s">
        <v>437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03">
        <f>N120</f>
        <v>0</v>
      </c>
      <c r="O90" s="204"/>
      <c r="P90" s="204"/>
      <c r="Q90" s="204"/>
      <c r="R90" s="112"/>
    </row>
    <row r="91" spans="2:47" s="6" customFormat="1" ht="25" customHeight="1" x14ac:dyDescent="0.35">
      <c r="B91" s="109"/>
      <c r="C91" s="110"/>
      <c r="D91" s="111" t="s">
        <v>438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3">
        <f>N148</f>
        <v>0</v>
      </c>
      <c r="O91" s="204"/>
      <c r="P91" s="204"/>
      <c r="Q91" s="204"/>
      <c r="R91" s="112"/>
    </row>
    <row r="92" spans="2:47" s="6" customFormat="1" ht="25" customHeight="1" x14ac:dyDescent="0.35">
      <c r="B92" s="109"/>
      <c r="C92" s="110"/>
      <c r="D92" s="111" t="s">
        <v>439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3">
        <f>N153</f>
        <v>0</v>
      </c>
      <c r="O92" s="204"/>
      <c r="P92" s="204"/>
      <c r="Q92" s="204"/>
      <c r="R92" s="112"/>
    </row>
    <row r="93" spans="2:47" s="6" customFormat="1" ht="25" customHeight="1" x14ac:dyDescent="0.35">
      <c r="B93" s="109"/>
      <c r="C93" s="110"/>
      <c r="D93" s="111" t="s">
        <v>440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03">
        <f>N161</f>
        <v>0</v>
      </c>
      <c r="O93" s="204"/>
      <c r="P93" s="204"/>
      <c r="Q93" s="204"/>
      <c r="R93" s="112"/>
    </row>
    <row r="94" spans="2:47" s="1" customFormat="1" ht="21.75" customHeight="1" x14ac:dyDescent="0.35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 x14ac:dyDescent="0.35">
      <c r="B95" s="31"/>
      <c r="C95" s="108" t="s">
        <v>115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2">
        <v>0</v>
      </c>
      <c r="O95" s="207"/>
      <c r="P95" s="207"/>
      <c r="Q95" s="207"/>
      <c r="R95" s="33"/>
      <c r="T95" s="117"/>
      <c r="U95" s="118" t="s">
        <v>34</v>
      </c>
    </row>
    <row r="96" spans="2:47" s="1" customFormat="1" ht="18" customHeight="1" x14ac:dyDescent="0.3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 x14ac:dyDescent="0.35">
      <c r="B97" s="31"/>
      <c r="C97" s="99" t="s">
        <v>86</v>
      </c>
      <c r="D97" s="100"/>
      <c r="E97" s="100"/>
      <c r="F97" s="100"/>
      <c r="G97" s="100"/>
      <c r="H97" s="100"/>
      <c r="I97" s="100"/>
      <c r="J97" s="100"/>
      <c r="K97" s="100"/>
      <c r="L97" s="182">
        <f>ROUND(SUM(N88+N95),2)</f>
        <v>0</v>
      </c>
      <c r="M97" s="182"/>
      <c r="N97" s="182"/>
      <c r="O97" s="182"/>
      <c r="P97" s="182"/>
      <c r="Q97" s="182"/>
      <c r="R97" s="33"/>
    </row>
    <row r="98" spans="2:18" s="1" customFormat="1" ht="7" customHeight="1" x14ac:dyDescent="0.35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7" customHeight="1" x14ac:dyDescent="0.35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7" customHeight="1" x14ac:dyDescent="0.35">
      <c r="B103" s="31"/>
      <c r="C103" s="160" t="s">
        <v>116</v>
      </c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33"/>
    </row>
    <row r="104" spans="2:18" s="1" customFormat="1" ht="7" customHeight="1" x14ac:dyDescent="0.3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 x14ac:dyDescent="0.35">
      <c r="B105" s="31"/>
      <c r="C105" s="28" t="s">
        <v>15</v>
      </c>
      <c r="D105" s="32"/>
      <c r="E105" s="32"/>
      <c r="F105" s="192" t="str">
        <f>F6</f>
        <v>Evanielicka škola MARTIN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32"/>
      <c r="R105" s="33"/>
    </row>
    <row r="106" spans="2:18" s="1" customFormat="1" ht="37" customHeight="1" x14ac:dyDescent="0.35">
      <c r="B106" s="31"/>
      <c r="C106" s="65" t="s">
        <v>93</v>
      </c>
      <c r="D106" s="32"/>
      <c r="E106" s="32"/>
      <c r="F106" s="174" t="str">
        <f>F7</f>
        <v>2 - Elektromontáže a osvetlenie ihriska</v>
      </c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32"/>
      <c r="R106" s="33"/>
    </row>
    <row r="107" spans="2:18" s="1" customFormat="1" ht="7" customHeight="1" x14ac:dyDescent="0.3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 x14ac:dyDescent="0.35">
      <c r="B108" s="31"/>
      <c r="C108" s="28" t="s">
        <v>19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21</v>
      </c>
      <c r="L108" s="32"/>
      <c r="M108" s="195">
        <f>IF(O9="","",O9)</f>
        <v>0</v>
      </c>
      <c r="N108" s="195"/>
      <c r="O108" s="195"/>
      <c r="P108" s="195"/>
      <c r="Q108" s="32"/>
      <c r="R108" s="33"/>
    </row>
    <row r="109" spans="2:18" s="1" customFormat="1" ht="7" customHeight="1" x14ac:dyDescent="0.35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x14ac:dyDescent="0.35">
      <c r="B110" s="31"/>
      <c r="C110" s="28" t="s">
        <v>22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26</v>
      </c>
      <c r="L110" s="32"/>
      <c r="M110" s="162" t="str">
        <f>E18</f>
        <v xml:space="preserve"> </v>
      </c>
      <c r="N110" s="162"/>
      <c r="O110" s="162"/>
      <c r="P110" s="162"/>
      <c r="Q110" s="162"/>
      <c r="R110" s="33"/>
    </row>
    <row r="111" spans="2:18" s="1" customFormat="1" ht="14.5" customHeight="1" x14ac:dyDescent="0.35">
      <c r="B111" s="31"/>
      <c r="C111" s="28" t="s">
        <v>25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29</v>
      </c>
      <c r="L111" s="32"/>
      <c r="M111" s="162" t="str">
        <f>E21</f>
        <v xml:space="preserve"> </v>
      </c>
      <c r="N111" s="162"/>
      <c r="O111" s="162"/>
      <c r="P111" s="162"/>
      <c r="Q111" s="162"/>
      <c r="R111" s="33"/>
    </row>
    <row r="112" spans="2:18" s="1" customFormat="1" ht="10.4" customHeight="1" x14ac:dyDescent="0.35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 x14ac:dyDescent="0.35">
      <c r="B113" s="119"/>
      <c r="C113" s="120" t="s">
        <v>117</v>
      </c>
      <c r="D113" s="121" t="s">
        <v>118</v>
      </c>
      <c r="E113" s="121" t="s">
        <v>52</v>
      </c>
      <c r="F113" s="208" t="s">
        <v>119</v>
      </c>
      <c r="G113" s="208"/>
      <c r="H113" s="208"/>
      <c r="I113" s="208"/>
      <c r="J113" s="121" t="s">
        <v>120</v>
      </c>
      <c r="K113" s="121" t="s">
        <v>121</v>
      </c>
      <c r="L113" s="208" t="s">
        <v>122</v>
      </c>
      <c r="M113" s="208"/>
      <c r="N113" s="227" t="s">
        <v>99</v>
      </c>
      <c r="O113" s="227"/>
      <c r="P113" s="227"/>
      <c r="Q113" s="228"/>
      <c r="R113" s="122"/>
      <c r="T113" s="72" t="s">
        <v>123</v>
      </c>
      <c r="U113" s="73" t="s">
        <v>34</v>
      </c>
      <c r="V113" s="73" t="s">
        <v>124</v>
      </c>
      <c r="W113" s="73" t="s">
        <v>125</v>
      </c>
      <c r="X113" s="73" t="s">
        <v>126</v>
      </c>
      <c r="Y113" s="73" t="s">
        <v>127</v>
      </c>
      <c r="Z113" s="73" t="s">
        <v>128</v>
      </c>
      <c r="AA113" s="74" t="s">
        <v>129</v>
      </c>
    </row>
    <row r="114" spans="2:65" s="1" customFormat="1" ht="29.25" customHeight="1" x14ac:dyDescent="0.35">
      <c r="B114" s="31"/>
      <c r="C114" s="76" t="s">
        <v>95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37">
        <f>BK114</f>
        <v>0</v>
      </c>
      <c r="O114" s="238"/>
      <c r="P114" s="238"/>
      <c r="Q114" s="238"/>
      <c r="R114" s="33"/>
      <c r="T114" s="75"/>
      <c r="U114" s="47"/>
      <c r="V114" s="47"/>
      <c r="W114" s="123">
        <f>W115+W116+W120+W148+W153+W161</f>
        <v>0</v>
      </c>
      <c r="X114" s="47"/>
      <c r="Y114" s="123">
        <f>Y115+Y116+Y120+Y148+Y153+Y161</f>
        <v>22.211460000000002</v>
      </c>
      <c r="Z114" s="47"/>
      <c r="AA114" s="124">
        <f>AA115+AA116+AA120+AA148+AA153+AA161</f>
        <v>0</v>
      </c>
      <c r="AT114" s="18" t="s">
        <v>69</v>
      </c>
      <c r="AU114" s="18" t="s">
        <v>101</v>
      </c>
      <c r="BK114" s="125">
        <f>BK115+BK116+BK120+BK148+BK153+BK161</f>
        <v>0</v>
      </c>
    </row>
    <row r="115" spans="2:65" s="1" customFormat="1" ht="16.5" hidden="1" customHeight="1" x14ac:dyDescent="0.35">
      <c r="B115" s="137"/>
      <c r="C115" s="138" t="s">
        <v>70</v>
      </c>
      <c r="D115" s="138" t="s">
        <v>131</v>
      </c>
      <c r="E115" s="139" t="s">
        <v>140</v>
      </c>
      <c r="F115" s="234" t="s">
        <v>135</v>
      </c>
      <c r="G115" s="235"/>
      <c r="H115" s="235"/>
      <c r="I115" s="236"/>
      <c r="J115" s="140" t="s">
        <v>147</v>
      </c>
      <c r="K115" s="141">
        <v>6</v>
      </c>
      <c r="L115" s="232"/>
      <c r="M115" s="233"/>
      <c r="N115" s="229">
        <f>ROUND(L115*K115,3)</f>
        <v>0</v>
      </c>
      <c r="O115" s="230"/>
      <c r="P115" s="230"/>
      <c r="Q115" s="231"/>
      <c r="R115" s="142"/>
      <c r="T115" s="143" t="s">
        <v>5</v>
      </c>
      <c r="U115" s="40" t="s">
        <v>37</v>
      </c>
      <c r="V115" s="144">
        <v>0</v>
      </c>
      <c r="W115" s="144">
        <f>V115*K115</f>
        <v>0</v>
      </c>
      <c r="X115" s="144">
        <v>2</v>
      </c>
      <c r="Y115" s="144">
        <f>X115*K115</f>
        <v>12</v>
      </c>
      <c r="Z115" s="144">
        <v>0</v>
      </c>
      <c r="AA115" s="145">
        <f>Z115*K115</f>
        <v>0</v>
      </c>
      <c r="AR115" s="18" t="s">
        <v>135</v>
      </c>
      <c r="AT115" s="18" t="s">
        <v>131</v>
      </c>
      <c r="AU115" s="18" t="s">
        <v>70</v>
      </c>
      <c r="AY115" s="18" t="s">
        <v>130</v>
      </c>
      <c r="BE115" s="146">
        <f>IF(U115="základná",N115,0)</f>
        <v>0</v>
      </c>
      <c r="BF115" s="146">
        <f>IF(U115="znížená",N115,0)</f>
        <v>0</v>
      </c>
      <c r="BG115" s="146">
        <f>IF(U115="zákl. prenesená",N115,0)</f>
        <v>0</v>
      </c>
      <c r="BH115" s="146">
        <f>IF(U115="zníž. prenesená",N115,0)</f>
        <v>0</v>
      </c>
      <c r="BI115" s="146">
        <f>IF(U115="nulová",N115,0)</f>
        <v>0</v>
      </c>
      <c r="BJ115" s="18" t="s">
        <v>80</v>
      </c>
      <c r="BK115" s="147">
        <f>ROUND(L115*K115,3)</f>
        <v>0</v>
      </c>
      <c r="BL115" s="18" t="s">
        <v>135</v>
      </c>
      <c r="BM115" s="18" t="s">
        <v>80</v>
      </c>
    </row>
    <row r="116" spans="2:65" s="9" customFormat="1" ht="37.4" customHeight="1" x14ac:dyDescent="0.35">
      <c r="B116" s="126"/>
      <c r="C116" s="127"/>
      <c r="D116" s="128" t="s">
        <v>436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25">
        <f>BK116</f>
        <v>0</v>
      </c>
      <c r="O116" s="226"/>
      <c r="P116" s="226"/>
      <c r="Q116" s="226"/>
      <c r="R116" s="129"/>
      <c r="T116" s="130"/>
      <c r="U116" s="127"/>
      <c r="V116" s="127"/>
      <c r="W116" s="131">
        <f>SUM(W117:W119)</f>
        <v>0</v>
      </c>
      <c r="X116" s="127"/>
      <c r="Y116" s="131">
        <f>SUM(Y117:Y119)</f>
        <v>10.149320000000001</v>
      </c>
      <c r="Z116" s="127"/>
      <c r="AA116" s="132">
        <f>SUM(AA117:AA119)</f>
        <v>0</v>
      </c>
      <c r="AR116" s="133" t="s">
        <v>78</v>
      </c>
      <c r="AT116" s="134" t="s">
        <v>69</v>
      </c>
      <c r="AU116" s="134" t="s">
        <v>70</v>
      </c>
      <c r="AY116" s="133" t="s">
        <v>130</v>
      </c>
      <c r="BK116" s="135">
        <f>SUM(BK117:BK119)</f>
        <v>0</v>
      </c>
    </row>
    <row r="117" spans="2:65" s="1" customFormat="1" ht="25.5" customHeight="1" x14ac:dyDescent="0.35">
      <c r="B117" s="137"/>
      <c r="C117" s="138" t="s">
        <v>70</v>
      </c>
      <c r="D117" s="138" t="s">
        <v>131</v>
      </c>
      <c r="E117" s="139" t="s">
        <v>441</v>
      </c>
      <c r="F117" s="210" t="s">
        <v>442</v>
      </c>
      <c r="G117" s="210"/>
      <c r="H117" s="210"/>
      <c r="I117" s="210"/>
      <c r="J117" s="140" t="s">
        <v>241</v>
      </c>
      <c r="K117" s="141">
        <v>4</v>
      </c>
      <c r="L117" s="211"/>
      <c r="M117" s="211"/>
      <c r="N117" s="211">
        <f>ROUND(L117*K117,3)</f>
        <v>0</v>
      </c>
      <c r="O117" s="211"/>
      <c r="P117" s="211"/>
      <c r="Q117" s="211"/>
      <c r="R117" s="142"/>
      <c r="T117" s="143" t="s">
        <v>5</v>
      </c>
      <c r="U117" s="40" t="s">
        <v>37</v>
      </c>
      <c r="V117" s="144">
        <v>0</v>
      </c>
      <c r="W117" s="144">
        <f>V117*K117</f>
        <v>0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8" t="s">
        <v>135</v>
      </c>
      <c r="AT117" s="18" t="s">
        <v>131</v>
      </c>
      <c r="AU117" s="18" t="s">
        <v>78</v>
      </c>
      <c r="AY117" s="18" t="s">
        <v>130</v>
      </c>
      <c r="BE117" s="146">
        <f>IF(U117="základná",N117,0)</f>
        <v>0</v>
      </c>
      <c r="BF117" s="146">
        <f>IF(U117="znížená",N117,0)</f>
        <v>0</v>
      </c>
      <c r="BG117" s="146">
        <f>IF(U117="zákl. prenesená",N117,0)</f>
        <v>0</v>
      </c>
      <c r="BH117" s="146">
        <f>IF(U117="zníž. prenesená",N117,0)</f>
        <v>0</v>
      </c>
      <c r="BI117" s="146">
        <f>IF(U117="nulová",N117,0)</f>
        <v>0</v>
      </c>
      <c r="BJ117" s="18" t="s">
        <v>80</v>
      </c>
      <c r="BK117" s="147">
        <f>ROUND(L117*K117,3)</f>
        <v>0</v>
      </c>
      <c r="BL117" s="18" t="s">
        <v>135</v>
      </c>
      <c r="BM117" s="18" t="s">
        <v>135</v>
      </c>
    </row>
    <row r="118" spans="2:65" s="1" customFormat="1" ht="16.5" customHeight="1" x14ac:dyDescent="0.35">
      <c r="B118" s="137"/>
      <c r="C118" s="148" t="s">
        <v>70</v>
      </c>
      <c r="D118" s="148" t="s">
        <v>198</v>
      </c>
      <c r="E118" s="149" t="s">
        <v>443</v>
      </c>
      <c r="F118" s="212" t="s">
        <v>444</v>
      </c>
      <c r="G118" s="212"/>
      <c r="H118" s="212"/>
      <c r="I118" s="212"/>
      <c r="J118" s="150" t="s">
        <v>241</v>
      </c>
      <c r="K118" s="151">
        <v>4</v>
      </c>
      <c r="L118" s="213"/>
      <c r="M118" s="213"/>
      <c r="N118" s="213">
        <f>ROUND(L118*K118,3)</f>
        <v>0</v>
      </c>
      <c r="O118" s="211"/>
      <c r="P118" s="211"/>
      <c r="Q118" s="211"/>
      <c r="R118" s="142"/>
      <c r="T118" s="143" t="s">
        <v>5</v>
      </c>
      <c r="U118" s="40" t="s">
        <v>37</v>
      </c>
      <c r="V118" s="144">
        <v>0</v>
      </c>
      <c r="W118" s="144">
        <f>V118*K118</f>
        <v>0</v>
      </c>
      <c r="X118" s="144">
        <v>2.4623300000000001</v>
      </c>
      <c r="Y118" s="144">
        <f>X118*K118</f>
        <v>9.8493200000000005</v>
      </c>
      <c r="Z118" s="144">
        <v>0</v>
      </c>
      <c r="AA118" s="145">
        <f>Z118*K118</f>
        <v>0</v>
      </c>
      <c r="AR118" s="18" t="s">
        <v>159</v>
      </c>
      <c r="AT118" s="18" t="s">
        <v>198</v>
      </c>
      <c r="AU118" s="18" t="s">
        <v>78</v>
      </c>
      <c r="AY118" s="18" t="s">
        <v>130</v>
      </c>
      <c r="BE118" s="146">
        <f>IF(U118="základná",N118,0)</f>
        <v>0</v>
      </c>
      <c r="BF118" s="146">
        <f>IF(U118="znížená",N118,0)</f>
        <v>0</v>
      </c>
      <c r="BG118" s="146">
        <f>IF(U118="zákl. prenesená",N118,0)</f>
        <v>0</v>
      </c>
      <c r="BH118" s="146">
        <f>IF(U118="zníž. prenesená",N118,0)</f>
        <v>0</v>
      </c>
      <c r="BI118" s="146">
        <f>IF(U118="nulová",N118,0)</f>
        <v>0</v>
      </c>
      <c r="BJ118" s="18" t="s">
        <v>80</v>
      </c>
      <c r="BK118" s="147">
        <f>ROUND(L118*K118,3)</f>
        <v>0</v>
      </c>
      <c r="BL118" s="18" t="s">
        <v>135</v>
      </c>
      <c r="BM118" s="18" t="s">
        <v>151</v>
      </c>
    </row>
    <row r="119" spans="2:65" s="1" customFormat="1" ht="16.5" customHeight="1" x14ac:dyDescent="0.35">
      <c r="B119" s="137"/>
      <c r="C119" s="148" t="s">
        <v>70</v>
      </c>
      <c r="D119" s="148" t="s">
        <v>198</v>
      </c>
      <c r="E119" s="149" t="s">
        <v>445</v>
      </c>
      <c r="F119" s="212" t="s">
        <v>446</v>
      </c>
      <c r="G119" s="212"/>
      <c r="H119" s="212"/>
      <c r="I119" s="212"/>
      <c r="J119" s="150" t="s">
        <v>182</v>
      </c>
      <c r="K119" s="151">
        <v>0.3</v>
      </c>
      <c r="L119" s="213"/>
      <c r="M119" s="213"/>
      <c r="N119" s="213">
        <f>ROUND(L119*K119,3)</f>
        <v>0</v>
      </c>
      <c r="O119" s="211"/>
      <c r="P119" s="211"/>
      <c r="Q119" s="211"/>
      <c r="R119" s="142"/>
      <c r="T119" s="143" t="s">
        <v>5</v>
      </c>
      <c r="U119" s="40" t="s">
        <v>37</v>
      </c>
      <c r="V119" s="144">
        <v>0</v>
      </c>
      <c r="W119" s="144">
        <f>V119*K119</f>
        <v>0</v>
      </c>
      <c r="X119" s="144">
        <v>1</v>
      </c>
      <c r="Y119" s="144">
        <f>X119*K119</f>
        <v>0.3</v>
      </c>
      <c r="Z119" s="144">
        <v>0</v>
      </c>
      <c r="AA119" s="145">
        <f>Z119*K119</f>
        <v>0</v>
      </c>
      <c r="AR119" s="18" t="s">
        <v>159</v>
      </c>
      <c r="AT119" s="18" t="s">
        <v>198</v>
      </c>
      <c r="AU119" s="18" t="s">
        <v>78</v>
      </c>
      <c r="AY119" s="18" t="s">
        <v>130</v>
      </c>
      <c r="BE119" s="146">
        <f>IF(U119="základná",N119,0)</f>
        <v>0</v>
      </c>
      <c r="BF119" s="146">
        <f>IF(U119="znížená",N119,0)</f>
        <v>0</v>
      </c>
      <c r="BG119" s="146">
        <f>IF(U119="zákl. prenesená",N119,0)</f>
        <v>0</v>
      </c>
      <c r="BH119" s="146">
        <f>IF(U119="zníž. prenesená",N119,0)</f>
        <v>0</v>
      </c>
      <c r="BI119" s="146">
        <f>IF(U119="nulová",N119,0)</f>
        <v>0</v>
      </c>
      <c r="BJ119" s="18" t="s">
        <v>80</v>
      </c>
      <c r="BK119" s="147">
        <f>ROUND(L119*K119,3)</f>
        <v>0</v>
      </c>
      <c r="BL119" s="18" t="s">
        <v>135</v>
      </c>
      <c r="BM119" s="18" t="s">
        <v>159</v>
      </c>
    </row>
    <row r="120" spans="2:65" s="9" customFormat="1" ht="37.4" customHeight="1" x14ac:dyDescent="0.35">
      <c r="B120" s="126"/>
      <c r="C120" s="127"/>
      <c r="D120" s="128" t="s">
        <v>437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25">
        <f>BK120</f>
        <v>0</v>
      </c>
      <c r="O120" s="226"/>
      <c r="P120" s="226"/>
      <c r="Q120" s="226"/>
      <c r="R120" s="129"/>
      <c r="T120" s="130"/>
      <c r="U120" s="127"/>
      <c r="V120" s="127"/>
      <c r="W120" s="131">
        <f>SUM(W121:W147)</f>
        <v>0</v>
      </c>
      <c r="X120" s="127"/>
      <c r="Y120" s="131">
        <f>SUM(Y121:Y147)</f>
        <v>4.1239999999999999E-2</v>
      </c>
      <c r="Z120" s="127"/>
      <c r="AA120" s="132">
        <f>SUM(AA121:AA147)</f>
        <v>0</v>
      </c>
      <c r="AR120" s="133" t="s">
        <v>78</v>
      </c>
      <c r="AT120" s="134" t="s">
        <v>69</v>
      </c>
      <c r="AU120" s="134" t="s">
        <v>70</v>
      </c>
      <c r="AY120" s="133" t="s">
        <v>130</v>
      </c>
      <c r="BK120" s="135">
        <f>SUM(BK121:BK147)</f>
        <v>0</v>
      </c>
    </row>
    <row r="121" spans="2:65" s="1" customFormat="1" ht="38.25" customHeight="1" x14ac:dyDescent="0.35">
      <c r="B121" s="137"/>
      <c r="C121" s="138" t="s">
        <v>70</v>
      </c>
      <c r="D121" s="138" t="s">
        <v>131</v>
      </c>
      <c r="E121" s="139" t="s">
        <v>447</v>
      </c>
      <c r="F121" s="210" t="s">
        <v>448</v>
      </c>
      <c r="G121" s="210"/>
      <c r="H121" s="210"/>
      <c r="I121" s="210"/>
      <c r="J121" s="140" t="s">
        <v>449</v>
      </c>
      <c r="K121" s="141">
        <v>4</v>
      </c>
      <c r="L121" s="211"/>
      <c r="M121" s="211"/>
      <c r="N121" s="211">
        <f t="shared" ref="N121:N147" si="0">ROUND(L121*K121,3)</f>
        <v>0</v>
      </c>
      <c r="O121" s="211"/>
      <c r="P121" s="211"/>
      <c r="Q121" s="211"/>
      <c r="R121" s="142"/>
      <c r="T121" s="143" t="s">
        <v>5</v>
      </c>
      <c r="U121" s="40" t="s">
        <v>37</v>
      </c>
      <c r="V121" s="144">
        <v>0</v>
      </c>
      <c r="W121" s="144">
        <f t="shared" ref="W121:W147" si="1">V121*K121</f>
        <v>0</v>
      </c>
      <c r="X121" s="144">
        <v>0</v>
      </c>
      <c r="Y121" s="144">
        <f t="shared" ref="Y121:Y147" si="2">X121*K121</f>
        <v>0</v>
      </c>
      <c r="Z121" s="144">
        <v>0</v>
      </c>
      <c r="AA121" s="145">
        <f t="shared" ref="AA121:AA147" si="3">Z121*K121</f>
        <v>0</v>
      </c>
      <c r="AR121" s="18" t="s">
        <v>135</v>
      </c>
      <c r="AT121" s="18" t="s">
        <v>131</v>
      </c>
      <c r="AU121" s="18" t="s">
        <v>78</v>
      </c>
      <c r="AY121" s="18" t="s">
        <v>130</v>
      </c>
      <c r="BE121" s="146">
        <f t="shared" ref="BE121:BE147" si="4">IF(U121="základná",N121,0)</f>
        <v>0</v>
      </c>
      <c r="BF121" s="146">
        <f t="shared" ref="BF121:BF147" si="5">IF(U121="znížená",N121,0)</f>
        <v>0</v>
      </c>
      <c r="BG121" s="146">
        <f t="shared" ref="BG121:BG147" si="6">IF(U121="zákl. prenesená",N121,0)</f>
        <v>0</v>
      </c>
      <c r="BH121" s="146">
        <f t="shared" ref="BH121:BH147" si="7">IF(U121="zníž. prenesená",N121,0)</f>
        <v>0</v>
      </c>
      <c r="BI121" s="146">
        <f t="shared" ref="BI121:BI147" si="8">IF(U121="nulová",N121,0)</f>
        <v>0</v>
      </c>
      <c r="BJ121" s="18" t="s">
        <v>80</v>
      </c>
      <c r="BK121" s="147">
        <f t="shared" ref="BK121:BK147" si="9">ROUND(L121*K121,3)</f>
        <v>0</v>
      </c>
      <c r="BL121" s="18" t="s">
        <v>135</v>
      </c>
      <c r="BM121" s="18" t="s">
        <v>167</v>
      </c>
    </row>
    <row r="122" spans="2:65" s="1" customFormat="1" ht="16.5" customHeight="1" x14ac:dyDescent="0.35">
      <c r="B122" s="137"/>
      <c r="C122" s="138" t="s">
        <v>70</v>
      </c>
      <c r="D122" s="138" t="s">
        <v>131</v>
      </c>
      <c r="E122" s="139" t="s">
        <v>450</v>
      </c>
      <c r="F122" s="210" t="s">
        <v>451</v>
      </c>
      <c r="G122" s="210"/>
      <c r="H122" s="210"/>
      <c r="I122" s="210"/>
      <c r="J122" s="140" t="s">
        <v>241</v>
      </c>
      <c r="K122" s="141">
        <v>1</v>
      </c>
      <c r="L122" s="211"/>
      <c r="M122" s="211"/>
      <c r="N122" s="211">
        <f t="shared" si="0"/>
        <v>0</v>
      </c>
      <c r="O122" s="211"/>
      <c r="P122" s="211"/>
      <c r="Q122" s="211"/>
      <c r="R122" s="142"/>
      <c r="T122" s="143" t="s">
        <v>5</v>
      </c>
      <c r="U122" s="40" t="s">
        <v>37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135</v>
      </c>
      <c r="AT122" s="18" t="s">
        <v>131</v>
      </c>
      <c r="AU122" s="18" t="s">
        <v>78</v>
      </c>
      <c r="AY122" s="18" t="s">
        <v>130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80</v>
      </c>
      <c r="BK122" s="147">
        <f t="shared" si="9"/>
        <v>0</v>
      </c>
      <c r="BL122" s="18" t="s">
        <v>135</v>
      </c>
      <c r="BM122" s="18" t="s">
        <v>175</v>
      </c>
    </row>
    <row r="123" spans="2:65" s="1" customFormat="1" ht="25.5" customHeight="1" x14ac:dyDescent="0.35">
      <c r="B123" s="137"/>
      <c r="C123" s="148" t="s">
        <v>70</v>
      </c>
      <c r="D123" s="148" t="s">
        <v>198</v>
      </c>
      <c r="E123" s="149" t="s">
        <v>452</v>
      </c>
      <c r="F123" s="212" t="s">
        <v>453</v>
      </c>
      <c r="G123" s="212"/>
      <c r="H123" s="212"/>
      <c r="I123" s="212"/>
      <c r="J123" s="150" t="s">
        <v>241</v>
      </c>
      <c r="K123" s="151">
        <v>1</v>
      </c>
      <c r="L123" s="213"/>
      <c r="M123" s="213"/>
      <c r="N123" s="213">
        <f t="shared" si="0"/>
        <v>0</v>
      </c>
      <c r="O123" s="211"/>
      <c r="P123" s="211"/>
      <c r="Q123" s="211"/>
      <c r="R123" s="142"/>
      <c r="T123" s="143" t="s">
        <v>5</v>
      </c>
      <c r="U123" s="40" t="s">
        <v>37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159</v>
      </c>
      <c r="AT123" s="18" t="s">
        <v>198</v>
      </c>
      <c r="AU123" s="18" t="s">
        <v>78</v>
      </c>
      <c r="AY123" s="18" t="s">
        <v>130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80</v>
      </c>
      <c r="BK123" s="147">
        <f t="shared" si="9"/>
        <v>0</v>
      </c>
      <c r="BL123" s="18" t="s">
        <v>135</v>
      </c>
      <c r="BM123" s="18" t="s">
        <v>184</v>
      </c>
    </row>
    <row r="124" spans="2:65" s="1" customFormat="1" ht="16.5" customHeight="1" x14ac:dyDescent="0.35">
      <c r="B124" s="137"/>
      <c r="C124" s="138" t="s">
        <v>70</v>
      </c>
      <c r="D124" s="138" t="s">
        <v>131</v>
      </c>
      <c r="E124" s="139" t="s">
        <v>454</v>
      </c>
      <c r="F124" s="210" t="s">
        <v>455</v>
      </c>
      <c r="G124" s="210"/>
      <c r="H124" s="210"/>
      <c r="I124" s="210"/>
      <c r="J124" s="140" t="s">
        <v>241</v>
      </c>
      <c r="K124" s="141">
        <v>8</v>
      </c>
      <c r="L124" s="211"/>
      <c r="M124" s="211"/>
      <c r="N124" s="211">
        <f t="shared" si="0"/>
        <v>0</v>
      </c>
      <c r="O124" s="211"/>
      <c r="P124" s="211"/>
      <c r="Q124" s="211"/>
      <c r="R124" s="142"/>
      <c r="T124" s="143" t="s">
        <v>5</v>
      </c>
      <c r="U124" s="40" t="s">
        <v>37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135</v>
      </c>
      <c r="AT124" s="18" t="s">
        <v>131</v>
      </c>
      <c r="AU124" s="18" t="s">
        <v>78</v>
      </c>
      <c r="AY124" s="18" t="s">
        <v>130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80</v>
      </c>
      <c r="BK124" s="147">
        <f t="shared" si="9"/>
        <v>0</v>
      </c>
      <c r="BL124" s="18" t="s">
        <v>135</v>
      </c>
      <c r="BM124" s="18" t="s">
        <v>193</v>
      </c>
    </row>
    <row r="125" spans="2:65" s="1" customFormat="1" ht="16.5" customHeight="1" x14ac:dyDescent="0.35">
      <c r="B125" s="137"/>
      <c r="C125" s="148" t="s">
        <v>70</v>
      </c>
      <c r="D125" s="148" t="s">
        <v>198</v>
      </c>
      <c r="E125" s="149" t="s">
        <v>456</v>
      </c>
      <c r="F125" s="212" t="s">
        <v>457</v>
      </c>
      <c r="G125" s="212"/>
      <c r="H125" s="212"/>
      <c r="I125" s="212"/>
      <c r="J125" s="150" t="s">
        <v>241</v>
      </c>
      <c r="K125" s="151">
        <v>8</v>
      </c>
      <c r="L125" s="213"/>
      <c r="M125" s="213"/>
      <c r="N125" s="213">
        <f t="shared" si="0"/>
        <v>0</v>
      </c>
      <c r="O125" s="211"/>
      <c r="P125" s="211"/>
      <c r="Q125" s="211"/>
      <c r="R125" s="142"/>
      <c r="T125" s="143" t="s">
        <v>5</v>
      </c>
      <c r="U125" s="40" t="s">
        <v>37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159</v>
      </c>
      <c r="AT125" s="18" t="s">
        <v>198</v>
      </c>
      <c r="AU125" s="18" t="s">
        <v>78</v>
      </c>
      <c r="AY125" s="18" t="s">
        <v>130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80</v>
      </c>
      <c r="BK125" s="147">
        <f t="shared" si="9"/>
        <v>0</v>
      </c>
      <c r="BL125" s="18" t="s">
        <v>135</v>
      </c>
      <c r="BM125" s="18" t="s">
        <v>202</v>
      </c>
    </row>
    <row r="126" spans="2:65" s="1" customFormat="1" ht="25.5" customHeight="1" x14ac:dyDescent="0.35">
      <c r="B126" s="137"/>
      <c r="C126" s="138" t="s">
        <v>70</v>
      </c>
      <c r="D126" s="138" t="s">
        <v>131</v>
      </c>
      <c r="E126" s="139" t="s">
        <v>458</v>
      </c>
      <c r="F126" s="210" t="s">
        <v>459</v>
      </c>
      <c r="G126" s="210"/>
      <c r="H126" s="210"/>
      <c r="I126" s="210"/>
      <c r="J126" s="140" t="s">
        <v>220</v>
      </c>
      <c r="K126" s="141">
        <v>90</v>
      </c>
      <c r="L126" s="211"/>
      <c r="M126" s="211"/>
      <c r="N126" s="211">
        <f t="shared" si="0"/>
        <v>0</v>
      </c>
      <c r="O126" s="211"/>
      <c r="P126" s="211"/>
      <c r="Q126" s="211"/>
      <c r="R126" s="142"/>
      <c r="T126" s="143" t="s">
        <v>5</v>
      </c>
      <c r="U126" s="40" t="s">
        <v>37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135</v>
      </c>
      <c r="AT126" s="18" t="s">
        <v>131</v>
      </c>
      <c r="AU126" s="18" t="s">
        <v>78</v>
      </c>
      <c r="AY126" s="18" t="s">
        <v>130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80</v>
      </c>
      <c r="BK126" s="147">
        <f t="shared" si="9"/>
        <v>0</v>
      </c>
      <c r="BL126" s="18" t="s">
        <v>135</v>
      </c>
      <c r="BM126" s="18" t="s">
        <v>10</v>
      </c>
    </row>
    <row r="127" spans="2:65" s="1" customFormat="1" ht="16.5" customHeight="1" x14ac:dyDescent="0.35">
      <c r="B127" s="137"/>
      <c r="C127" s="138" t="s">
        <v>70</v>
      </c>
      <c r="D127" s="138" t="s">
        <v>131</v>
      </c>
      <c r="E127" s="139" t="s">
        <v>460</v>
      </c>
      <c r="F127" s="210" t="s">
        <v>461</v>
      </c>
      <c r="G127" s="210"/>
      <c r="H127" s="210"/>
      <c r="I127" s="210"/>
      <c r="J127" s="140" t="s">
        <v>241</v>
      </c>
      <c r="K127" s="141">
        <v>14</v>
      </c>
      <c r="L127" s="211"/>
      <c r="M127" s="211"/>
      <c r="N127" s="211">
        <f t="shared" si="0"/>
        <v>0</v>
      </c>
      <c r="O127" s="211"/>
      <c r="P127" s="211"/>
      <c r="Q127" s="211"/>
      <c r="R127" s="142"/>
      <c r="T127" s="143" t="s">
        <v>5</v>
      </c>
      <c r="U127" s="40" t="s">
        <v>37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135</v>
      </c>
      <c r="AT127" s="18" t="s">
        <v>131</v>
      </c>
      <c r="AU127" s="18" t="s">
        <v>78</v>
      </c>
      <c r="AY127" s="18" t="s">
        <v>130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80</v>
      </c>
      <c r="BK127" s="147">
        <f t="shared" si="9"/>
        <v>0</v>
      </c>
      <c r="BL127" s="18" t="s">
        <v>135</v>
      </c>
      <c r="BM127" s="18" t="s">
        <v>217</v>
      </c>
    </row>
    <row r="128" spans="2:65" s="1" customFormat="1" ht="25.5" customHeight="1" x14ac:dyDescent="0.35">
      <c r="B128" s="137"/>
      <c r="C128" s="148" t="s">
        <v>70</v>
      </c>
      <c r="D128" s="148" t="s">
        <v>198</v>
      </c>
      <c r="E128" s="149" t="s">
        <v>462</v>
      </c>
      <c r="F128" s="212" t="s">
        <v>463</v>
      </c>
      <c r="G128" s="212"/>
      <c r="H128" s="212"/>
      <c r="I128" s="212"/>
      <c r="J128" s="150" t="s">
        <v>388</v>
      </c>
      <c r="K128" s="151">
        <v>56</v>
      </c>
      <c r="L128" s="213"/>
      <c r="M128" s="213"/>
      <c r="N128" s="213">
        <f t="shared" si="0"/>
        <v>0</v>
      </c>
      <c r="O128" s="211"/>
      <c r="P128" s="211"/>
      <c r="Q128" s="211"/>
      <c r="R128" s="142"/>
      <c r="T128" s="143" t="s">
        <v>5</v>
      </c>
      <c r="U128" s="40" t="s">
        <v>37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159</v>
      </c>
      <c r="AT128" s="18" t="s">
        <v>198</v>
      </c>
      <c r="AU128" s="18" t="s">
        <v>78</v>
      </c>
      <c r="AY128" s="18" t="s">
        <v>130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80</v>
      </c>
      <c r="BK128" s="147">
        <f t="shared" si="9"/>
        <v>0</v>
      </c>
      <c r="BL128" s="18" t="s">
        <v>135</v>
      </c>
      <c r="BM128" s="18" t="s">
        <v>226</v>
      </c>
    </row>
    <row r="129" spans="2:65" s="1" customFormat="1" ht="16.5" customHeight="1" x14ac:dyDescent="0.35">
      <c r="B129" s="137"/>
      <c r="C129" s="148" t="s">
        <v>70</v>
      </c>
      <c r="D129" s="148" t="s">
        <v>198</v>
      </c>
      <c r="E129" s="149" t="s">
        <v>464</v>
      </c>
      <c r="F129" s="212" t="s">
        <v>465</v>
      </c>
      <c r="G129" s="212"/>
      <c r="H129" s="212"/>
      <c r="I129" s="212"/>
      <c r="J129" s="150" t="s">
        <v>241</v>
      </c>
      <c r="K129" s="151">
        <v>14</v>
      </c>
      <c r="L129" s="213"/>
      <c r="M129" s="213"/>
      <c r="N129" s="213">
        <f t="shared" si="0"/>
        <v>0</v>
      </c>
      <c r="O129" s="211"/>
      <c r="P129" s="211"/>
      <c r="Q129" s="211"/>
      <c r="R129" s="142"/>
      <c r="T129" s="143" t="s">
        <v>5</v>
      </c>
      <c r="U129" s="40" t="s">
        <v>37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159</v>
      </c>
      <c r="AT129" s="18" t="s">
        <v>198</v>
      </c>
      <c r="AU129" s="18" t="s">
        <v>78</v>
      </c>
      <c r="AY129" s="18" t="s">
        <v>130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80</v>
      </c>
      <c r="BK129" s="147">
        <f t="shared" si="9"/>
        <v>0</v>
      </c>
      <c r="BL129" s="18" t="s">
        <v>135</v>
      </c>
      <c r="BM129" s="18" t="s">
        <v>234</v>
      </c>
    </row>
    <row r="130" spans="2:65" s="1" customFormat="1" ht="25.5" customHeight="1" x14ac:dyDescent="0.35">
      <c r="B130" s="137"/>
      <c r="C130" s="138" t="s">
        <v>70</v>
      </c>
      <c r="D130" s="138" t="s">
        <v>131</v>
      </c>
      <c r="E130" s="139" t="s">
        <v>466</v>
      </c>
      <c r="F130" s="210" t="s">
        <v>467</v>
      </c>
      <c r="G130" s="210"/>
      <c r="H130" s="210"/>
      <c r="I130" s="210"/>
      <c r="J130" s="140" t="s">
        <v>241</v>
      </c>
      <c r="K130" s="141">
        <v>4</v>
      </c>
      <c r="L130" s="211"/>
      <c r="M130" s="211"/>
      <c r="N130" s="211">
        <f t="shared" si="0"/>
        <v>0</v>
      </c>
      <c r="O130" s="211"/>
      <c r="P130" s="211"/>
      <c r="Q130" s="211"/>
      <c r="R130" s="142"/>
      <c r="T130" s="143" t="s">
        <v>5</v>
      </c>
      <c r="U130" s="40" t="s">
        <v>37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135</v>
      </c>
      <c r="AT130" s="18" t="s">
        <v>131</v>
      </c>
      <c r="AU130" s="18" t="s">
        <v>78</v>
      </c>
      <c r="AY130" s="18" t="s">
        <v>130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80</v>
      </c>
      <c r="BK130" s="147">
        <f t="shared" si="9"/>
        <v>0</v>
      </c>
      <c r="BL130" s="18" t="s">
        <v>135</v>
      </c>
      <c r="BM130" s="18" t="s">
        <v>243</v>
      </c>
    </row>
    <row r="131" spans="2:65" s="1" customFormat="1" ht="25.5" customHeight="1" x14ac:dyDescent="0.35">
      <c r="B131" s="137"/>
      <c r="C131" s="148" t="s">
        <v>70</v>
      </c>
      <c r="D131" s="148" t="s">
        <v>198</v>
      </c>
      <c r="E131" s="149" t="s">
        <v>468</v>
      </c>
      <c r="F131" s="212" t="s">
        <v>469</v>
      </c>
      <c r="G131" s="212"/>
      <c r="H131" s="212"/>
      <c r="I131" s="212"/>
      <c r="J131" s="150" t="s">
        <v>241</v>
      </c>
      <c r="K131" s="151">
        <v>4</v>
      </c>
      <c r="L131" s="213"/>
      <c r="M131" s="213"/>
      <c r="N131" s="213">
        <f t="shared" si="0"/>
        <v>0</v>
      </c>
      <c r="O131" s="211"/>
      <c r="P131" s="211"/>
      <c r="Q131" s="211"/>
      <c r="R131" s="142"/>
      <c r="T131" s="143" t="s">
        <v>5</v>
      </c>
      <c r="U131" s="40" t="s">
        <v>37</v>
      </c>
      <c r="V131" s="144">
        <v>0</v>
      </c>
      <c r="W131" s="144">
        <f t="shared" si="1"/>
        <v>0</v>
      </c>
      <c r="X131" s="144">
        <v>5.0000000000000001E-3</v>
      </c>
      <c r="Y131" s="144">
        <f t="shared" si="2"/>
        <v>0.02</v>
      </c>
      <c r="Z131" s="144">
        <v>0</v>
      </c>
      <c r="AA131" s="145">
        <f t="shared" si="3"/>
        <v>0</v>
      </c>
      <c r="AR131" s="18" t="s">
        <v>159</v>
      </c>
      <c r="AT131" s="18" t="s">
        <v>198</v>
      </c>
      <c r="AU131" s="18" t="s">
        <v>78</v>
      </c>
      <c r="AY131" s="18" t="s">
        <v>130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80</v>
      </c>
      <c r="BK131" s="147">
        <f t="shared" si="9"/>
        <v>0</v>
      </c>
      <c r="BL131" s="18" t="s">
        <v>135</v>
      </c>
      <c r="BM131" s="18" t="s">
        <v>251</v>
      </c>
    </row>
    <row r="132" spans="2:65" s="1" customFormat="1" ht="16.5" customHeight="1" x14ac:dyDescent="0.35">
      <c r="B132" s="137"/>
      <c r="C132" s="138" t="s">
        <v>70</v>
      </c>
      <c r="D132" s="138" t="s">
        <v>131</v>
      </c>
      <c r="E132" s="139" t="s">
        <v>470</v>
      </c>
      <c r="F132" s="210" t="s">
        <v>471</v>
      </c>
      <c r="G132" s="210"/>
      <c r="H132" s="210"/>
      <c r="I132" s="210"/>
      <c r="J132" s="140" t="s">
        <v>241</v>
      </c>
      <c r="K132" s="141">
        <v>9</v>
      </c>
      <c r="L132" s="211"/>
      <c r="M132" s="211"/>
      <c r="N132" s="211">
        <f t="shared" si="0"/>
        <v>0</v>
      </c>
      <c r="O132" s="211"/>
      <c r="P132" s="211"/>
      <c r="Q132" s="211"/>
      <c r="R132" s="142"/>
      <c r="T132" s="143" t="s">
        <v>5</v>
      </c>
      <c r="U132" s="40" t="s">
        <v>37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135</v>
      </c>
      <c r="AT132" s="18" t="s">
        <v>131</v>
      </c>
      <c r="AU132" s="18" t="s">
        <v>78</v>
      </c>
      <c r="AY132" s="18" t="s">
        <v>130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80</v>
      </c>
      <c r="BK132" s="147">
        <f t="shared" si="9"/>
        <v>0</v>
      </c>
      <c r="BL132" s="18" t="s">
        <v>135</v>
      </c>
      <c r="BM132" s="18" t="s">
        <v>259</v>
      </c>
    </row>
    <row r="133" spans="2:65" s="1" customFormat="1" ht="25.5" customHeight="1" x14ac:dyDescent="0.35">
      <c r="B133" s="137"/>
      <c r="C133" s="138" t="s">
        <v>70</v>
      </c>
      <c r="D133" s="138" t="s">
        <v>131</v>
      </c>
      <c r="E133" s="139" t="s">
        <v>472</v>
      </c>
      <c r="F133" s="210" t="s">
        <v>473</v>
      </c>
      <c r="G133" s="210"/>
      <c r="H133" s="210"/>
      <c r="I133" s="210"/>
      <c r="J133" s="140" t="s">
        <v>241</v>
      </c>
      <c r="K133" s="141">
        <v>4</v>
      </c>
      <c r="L133" s="211"/>
      <c r="M133" s="211"/>
      <c r="N133" s="211">
        <f t="shared" si="0"/>
        <v>0</v>
      </c>
      <c r="O133" s="211"/>
      <c r="P133" s="211"/>
      <c r="Q133" s="211"/>
      <c r="R133" s="142"/>
      <c r="T133" s="143" t="s">
        <v>5</v>
      </c>
      <c r="U133" s="40" t="s">
        <v>37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135</v>
      </c>
      <c r="AT133" s="18" t="s">
        <v>131</v>
      </c>
      <c r="AU133" s="18" t="s">
        <v>78</v>
      </c>
      <c r="AY133" s="18" t="s">
        <v>130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80</v>
      </c>
      <c r="BK133" s="147">
        <f t="shared" si="9"/>
        <v>0</v>
      </c>
      <c r="BL133" s="18" t="s">
        <v>135</v>
      </c>
      <c r="BM133" s="18" t="s">
        <v>267</v>
      </c>
    </row>
    <row r="134" spans="2:65" s="1" customFormat="1" ht="25.5" customHeight="1" x14ac:dyDescent="0.35">
      <c r="B134" s="137"/>
      <c r="C134" s="148" t="s">
        <v>70</v>
      </c>
      <c r="D134" s="148" t="s">
        <v>198</v>
      </c>
      <c r="E134" s="149" t="s">
        <v>474</v>
      </c>
      <c r="F134" s="212" t="s">
        <v>475</v>
      </c>
      <c r="G134" s="212"/>
      <c r="H134" s="212"/>
      <c r="I134" s="212"/>
      <c r="J134" s="150" t="s">
        <v>241</v>
      </c>
      <c r="K134" s="151">
        <v>4</v>
      </c>
      <c r="L134" s="213"/>
      <c r="M134" s="213"/>
      <c r="N134" s="213">
        <f t="shared" si="0"/>
        <v>0</v>
      </c>
      <c r="O134" s="211"/>
      <c r="P134" s="211"/>
      <c r="Q134" s="211"/>
      <c r="R134" s="142"/>
      <c r="T134" s="143" t="s">
        <v>5</v>
      </c>
      <c r="U134" s="40" t="s">
        <v>37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159</v>
      </c>
      <c r="AT134" s="18" t="s">
        <v>198</v>
      </c>
      <c r="AU134" s="18" t="s">
        <v>78</v>
      </c>
      <c r="AY134" s="18" t="s">
        <v>130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80</v>
      </c>
      <c r="BK134" s="147">
        <f t="shared" si="9"/>
        <v>0</v>
      </c>
      <c r="BL134" s="18" t="s">
        <v>135</v>
      </c>
      <c r="BM134" s="18" t="s">
        <v>276</v>
      </c>
    </row>
    <row r="135" spans="2:65" s="1" customFormat="1" ht="38.25" customHeight="1" x14ac:dyDescent="0.35">
      <c r="B135" s="137"/>
      <c r="C135" s="138" t="s">
        <v>70</v>
      </c>
      <c r="D135" s="138" t="s">
        <v>131</v>
      </c>
      <c r="E135" s="139" t="s">
        <v>476</v>
      </c>
      <c r="F135" s="210" t="s">
        <v>477</v>
      </c>
      <c r="G135" s="210"/>
      <c r="H135" s="210"/>
      <c r="I135" s="210"/>
      <c r="J135" s="140" t="s">
        <v>241</v>
      </c>
      <c r="K135" s="141">
        <v>48</v>
      </c>
      <c r="L135" s="211"/>
      <c r="M135" s="211"/>
      <c r="N135" s="211">
        <f t="shared" si="0"/>
        <v>0</v>
      </c>
      <c r="O135" s="211"/>
      <c r="P135" s="211"/>
      <c r="Q135" s="211"/>
      <c r="R135" s="142"/>
      <c r="T135" s="143" t="s">
        <v>5</v>
      </c>
      <c r="U135" s="40" t="s">
        <v>37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135</v>
      </c>
      <c r="AT135" s="18" t="s">
        <v>131</v>
      </c>
      <c r="AU135" s="18" t="s">
        <v>78</v>
      </c>
      <c r="AY135" s="18" t="s">
        <v>130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80</v>
      </c>
      <c r="BK135" s="147">
        <f t="shared" si="9"/>
        <v>0</v>
      </c>
      <c r="BL135" s="18" t="s">
        <v>135</v>
      </c>
      <c r="BM135" s="18" t="s">
        <v>284</v>
      </c>
    </row>
    <row r="136" spans="2:65" s="1" customFormat="1" ht="16.5" customHeight="1" x14ac:dyDescent="0.35">
      <c r="B136" s="137"/>
      <c r="C136" s="138" t="s">
        <v>70</v>
      </c>
      <c r="D136" s="138" t="s">
        <v>131</v>
      </c>
      <c r="E136" s="139" t="s">
        <v>478</v>
      </c>
      <c r="F136" s="210" t="s">
        <v>479</v>
      </c>
      <c r="G136" s="210"/>
      <c r="H136" s="210"/>
      <c r="I136" s="210"/>
      <c r="J136" s="140" t="s">
        <v>241</v>
      </c>
      <c r="K136" s="141">
        <v>4</v>
      </c>
      <c r="L136" s="211"/>
      <c r="M136" s="211"/>
      <c r="N136" s="211">
        <f t="shared" si="0"/>
        <v>0</v>
      </c>
      <c r="O136" s="211"/>
      <c r="P136" s="211"/>
      <c r="Q136" s="211"/>
      <c r="R136" s="142"/>
      <c r="T136" s="143" t="s">
        <v>5</v>
      </c>
      <c r="U136" s="40" t="s">
        <v>37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135</v>
      </c>
      <c r="AT136" s="18" t="s">
        <v>131</v>
      </c>
      <c r="AU136" s="18" t="s">
        <v>78</v>
      </c>
      <c r="AY136" s="18" t="s">
        <v>130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80</v>
      </c>
      <c r="BK136" s="147">
        <f t="shared" si="9"/>
        <v>0</v>
      </c>
      <c r="BL136" s="18" t="s">
        <v>135</v>
      </c>
      <c r="BM136" s="18" t="s">
        <v>292</v>
      </c>
    </row>
    <row r="137" spans="2:65" s="1" customFormat="1" ht="25.5" customHeight="1" x14ac:dyDescent="0.35">
      <c r="B137" s="137"/>
      <c r="C137" s="148" t="s">
        <v>70</v>
      </c>
      <c r="D137" s="148" t="s">
        <v>198</v>
      </c>
      <c r="E137" s="149" t="s">
        <v>480</v>
      </c>
      <c r="F137" s="212" t="s">
        <v>481</v>
      </c>
      <c r="G137" s="212"/>
      <c r="H137" s="212"/>
      <c r="I137" s="212"/>
      <c r="J137" s="150" t="s">
        <v>241</v>
      </c>
      <c r="K137" s="151">
        <v>4</v>
      </c>
      <c r="L137" s="213"/>
      <c r="M137" s="213"/>
      <c r="N137" s="213">
        <f t="shared" si="0"/>
        <v>0</v>
      </c>
      <c r="O137" s="211"/>
      <c r="P137" s="211"/>
      <c r="Q137" s="211"/>
      <c r="R137" s="142"/>
      <c r="T137" s="143" t="s">
        <v>5</v>
      </c>
      <c r="U137" s="40" t="s">
        <v>37</v>
      </c>
      <c r="V137" s="144">
        <v>0</v>
      </c>
      <c r="W137" s="144">
        <f t="shared" si="1"/>
        <v>0</v>
      </c>
      <c r="X137" s="144">
        <v>2.5999999999999998E-4</v>
      </c>
      <c r="Y137" s="144">
        <f t="shared" si="2"/>
        <v>1.0399999999999999E-3</v>
      </c>
      <c r="Z137" s="144">
        <v>0</v>
      </c>
      <c r="AA137" s="145">
        <f t="shared" si="3"/>
        <v>0</v>
      </c>
      <c r="AR137" s="18" t="s">
        <v>159</v>
      </c>
      <c r="AT137" s="18" t="s">
        <v>198</v>
      </c>
      <c r="AU137" s="18" t="s">
        <v>78</v>
      </c>
      <c r="AY137" s="18" t="s">
        <v>130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80</v>
      </c>
      <c r="BK137" s="147">
        <f t="shared" si="9"/>
        <v>0</v>
      </c>
      <c r="BL137" s="18" t="s">
        <v>135</v>
      </c>
      <c r="BM137" s="18" t="s">
        <v>300</v>
      </c>
    </row>
    <row r="138" spans="2:65" s="1" customFormat="1" ht="25.5" customHeight="1" x14ac:dyDescent="0.35">
      <c r="B138" s="137"/>
      <c r="C138" s="138" t="s">
        <v>70</v>
      </c>
      <c r="D138" s="138" t="s">
        <v>131</v>
      </c>
      <c r="E138" s="139" t="s">
        <v>482</v>
      </c>
      <c r="F138" s="210" t="s">
        <v>483</v>
      </c>
      <c r="G138" s="210"/>
      <c r="H138" s="210"/>
      <c r="I138" s="210"/>
      <c r="J138" s="140" t="s">
        <v>220</v>
      </c>
      <c r="K138" s="141">
        <v>100</v>
      </c>
      <c r="L138" s="211"/>
      <c r="M138" s="211"/>
      <c r="N138" s="211">
        <f t="shared" si="0"/>
        <v>0</v>
      </c>
      <c r="O138" s="211"/>
      <c r="P138" s="211"/>
      <c r="Q138" s="211"/>
      <c r="R138" s="142"/>
      <c r="T138" s="143" t="s">
        <v>5</v>
      </c>
      <c r="U138" s="40" t="s">
        <v>37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135</v>
      </c>
      <c r="AT138" s="18" t="s">
        <v>131</v>
      </c>
      <c r="AU138" s="18" t="s">
        <v>78</v>
      </c>
      <c r="AY138" s="18" t="s">
        <v>130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80</v>
      </c>
      <c r="BK138" s="147">
        <f t="shared" si="9"/>
        <v>0</v>
      </c>
      <c r="BL138" s="18" t="s">
        <v>135</v>
      </c>
      <c r="BM138" s="18" t="s">
        <v>308</v>
      </c>
    </row>
    <row r="139" spans="2:65" s="1" customFormat="1" ht="16.5" customHeight="1" x14ac:dyDescent="0.35">
      <c r="B139" s="137"/>
      <c r="C139" s="138" t="s">
        <v>70</v>
      </c>
      <c r="D139" s="138" t="s">
        <v>131</v>
      </c>
      <c r="E139" s="139" t="s">
        <v>484</v>
      </c>
      <c r="F139" s="210" t="s">
        <v>485</v>
      </c>
      <c r="G139" s="210"/>
      <c r="H139" s="210"/>
      <c r="I139" s="210"/>
      <c r="J139" s="140" t="s">
        <v>220</v>
      </c>
      <c r="K139" s="141">
        <v>120</v>
      </c>
      <c r="L139" s="211"/>
      <c r="M139" s="211"/>
      <c r="N139" s="211">
        <f t="shared" si="0"/>
        <v>0</v>
      </c>
      <c r="O139" s="211"/>
      <c r="P139" s="211"/>
      <c r="Q139" s="211"/>
      <c r="R139" s="142"/>
      <c r="T139" s="143" t="s">
        <v>5</v>
      </c>
      <c r="U139" s="40" t="s">
        <v>37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135</v>
      </c>
      <c r="AT139" s="18" t="s">
        <v>131</v>
      </c>
      <c r="AU139" s="18" t="s">
        <v>78</v>
      </c>
      <c r="AY139" s="18" t="s">
        <v>130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80</v>
      </c>
      <c r="BK139" s="147">
        <f t="shared" si="9"/>
        <v>0</v>
      </c>
      <c r="BL139" s="18" t="s">
        <v>135</v>
      </c>
      <c r="BM139" s="18" t="s">
        <v>316</v>
      </c>
    </row>
    <row r="140" spans="2:65" s="1" customFormat="1" ht="16.5" customHeight="1" x14ac:dyDescent="0.35">
      <c r="B140" s="137"/>
      <c r="C140" s="138" t="s">
        <v>70</v>
      </c>
      <c r="D140" s="138" t="s">
        <v>131</v>
      </c>
      <c r="E140" s="139" t="s">
        <v>486</v>
      </c>
      <c r="F140" s="210" t="s">
        <v>487</v>
      </c>
      <c r="G140" s="210"/>
      <c r="H140" s="210"/>
      <c r="I140" s="210"/>
      <c r="J140" s="140" t="s">
        <v>241</v>
      </c>
      <c r="K140" s="141">
        <v>4</v>
      </c>
      <c r="L140" s="211"/>
      <c r="M140" s="211"/>
      <c r="N140" s="211">
        <f t="shared" si="0"/>
        <v>0</v>
      </c>
      <c r="O140" s="211"/>
      <c r="P140" s="211"/>
      <c r="Q140" s="211"/>
      <c r="R140" s="142"/>
      <c r="T140" s="143" t="s">
        <v>5</v>
      </c>
      <c r="U140" s="40" t="s">
        <v>37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135</v>
      </c>
      <c r="AT140" s="18" t="s">
        <v>131</v>
      </c>
      <c r="AU140" s="18" t="s">
        <v>78</v>
      </c>
      <c r="AY140" s="18" t="s">
        <v>130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80</v>
      </c>
      <c r="BK140" s="147">
        <f t="shared" si="9"/>
        <v>0</v>
      </c>
      <c r="BL140" s="18" t="s">
        <v>135</v>
      </c>
      <c r="BM140" s="18" t="s">
        <v>324</v>
      </c>
    </row>
    <row r="141" spans="2:65" s="1" customFormat="1" ht="25.5" customHeight="1" x14ac:dyDescent="0.35">
      <c r="B141" s="137"/>
      <c r="C141" s="148" t="s">
        <v>70</v>
      </c>
      <c r="D141" s="148" t="s">
        <v>198</v>
      </c>
      <c r="E141" s="149" t="s">
        <v>488</v>
      </c>
      <c r="F141" s="212" t="s">
        <v>489</v>
      </c>
      <c r="G141" s="212"/>
      <c r="H141" s="212"/>
      <c r="I141" s="212"/>
      <c r="J141" s="150" t="s">
        <v>241</v>
      </c>
      <c r="K141" s="151">
        <v>4</v>
      </c>
      <c r="L141" s="213"/>
      <c r="M141" s="213"/>
      <c r="N141" s="213">
        <f t="shared" si="0"/>
        <v>0</v>
      </c>
      <c r="O141" s="211"/>
      <c r="P141" s="211"/>
      <c r="Q141" s="211"/>
      <c r="R141" s="142"/>
      <c r="T141" s="143" t="s">
        <v>5</v>
      </c>
      <c r="U141" s="40" t="s">
        <v>37</v>
      </c>
      <c r="V141" s="144">
        <v>0</v>
      </c>
      <c r="W141" s="144">
        <f t="shared" si="1"/>
        <v>0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159</v>
      </c>
      <c r="AT141" s="18" t="s">
        <v>198</v>
      </c>
      <c r="AU141" s="18" t="s">
        <v>78</v>
      </c>
      <c r="AY141" s="18" t="s">
        <v>130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80</v>
      </c>
      <c r="BK141" s="147">
        <f t="shared" si="9"/>
        <v>0</v>
      </c>
      <c r="BL141" s="18" t="s">
        <v>135</v>
      </c>
      <c r="BM141" s="18" t="s">
        <v>332</v>
      </c>
    </row>
    <row r="142" spans="2:65" s="1" customFormat="1" ht="16.5" customHeight="1" x14ac:dyDescent="0.35">
      <c r="B142" s="137"/>
      <c r="C142" s="148" t="s">
        <v>70</v>
      </c>
      <c r="D142" s="148" t="s">
        <v>198</v>
      </c>
      <c r="E142" s="149" t="s">
        <v>490</v>
      </c>
      <c r="F142" s="212" t="s">
        <v>491</v>
      </c>
      <c r="G142" s="212"/>
      <c r="H142" s="212"/>
      <c r="I142" s="212"/>
      <c r="J142" s="150" t="s">
        <v>241</v>
      </c>
      <c r="K142" s="151">
        <v>4</v>
      </c>
      <c r="L142" s="213"/>
      <c r="M142" s="213"/>
      <c r="N142" s="213">
        <f t="shared" si="0"/>
        <v>0</v>
      </c>
      <c r="O142" s="211"/>
      <c r="P142" s="211"/>
      <c r="Q142" s="211"/>
      <c r="R142" s="142"/>
      <c r="T142" s="143" t="s">
        <v>5</v>
      </c>
      <c r="U142" s="40" t="s">
        <v>37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159</v>
      </c>
      <c r="AT142" s="18" t="s">
        <v>198</v>
      </c>
      <c r="AU142" s="18" t="s">
        <v>78</v>
      </c>
      <c r="AY142" s="18" t="s">
        <v>130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80</v>
      </c>
      <c r="BK142" s="147">
        <f t="shared" si="9"/>
        <v>0</v>
      </c>
      <c r="BL142" s="18" t="s">
        <v>135</v>
      </c>
      <c r="BM142" s="18" t="s">
        <v>340</v>
      </c>
    </row>
    <row r="143" spans="2:65" s="1" customFormat="1" ht="25.5" customHeight="1" x14ac:dyDescent="0.35">
      <c r="B143" s="137"/>
      <c r="C143" s="148" t="s">
        <v>70</v>
      </c>
      <c r="D143" s="148" t="s">
        <v>198</v>
      </c>
      <c r="E143" s="149" t="s">
        <v>492</v>
      </c>
      <c r="F143" s="212" t="s">
        <v>493</v>
      </c>
      <c r="G143" s="212"/>
      <c r="H143" s="212"/>
      <c r="I143" s="212"/>
      <c r="J143" s="150" t="s">
        <v>241</v>
      </c>
      <c r="K143" s="151">
        <v>4</v>
      </c>
      <c r="L143" s="213"/>
      <c r="M143" s="213"/>
      <c r="N143" s="213">
        <f t="shared" si="0"/>
        <v>0</v>
      </c>
      <c r="O143" s="211"/>
      <c r="P143" s="211"/>
      <c r="Q143" s="211"/>
      <c r="R143" s="142"/>
      <c r="T143" s="143" t="s">
        <v>5</v>
      </c>
      <c r="U143" s="40" t="s">
        <v>37</v>
      </c>
      <c r="V143" s="144">
        <v>0</v>
      </c>
      <c r="W143" s="144">
        <f t="shared" si="1"/>
        <v>0</v>
      </c>
      <c r="X143" s="144">
        <v>5.0000000000000001E-3</v>
      </c>
      <c r="Y143" s="144">
        <f t="shared" si="2"/>
        <v>0.02</v>
      </c>
      <c r="Z143" s="144">
        <v>0</v>
      </c>
      <c r="AA143" s="145">
        <f t="shared" si="3"/>
        <v>0</v>
      </c>
      <c r="AR143" s="18" t="s">
        <v>159</v>
      </c>
      <c r="AT143" s="18" t="s">
        <v>198</v>
      </c>
      <c r="AU143" s="18" t="s">
        <v>78</v>
      </c>
      <c r="AY143" s="18" t="s">
        <v>130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80</v>
      </c>
      <c r="BK143" s="147">
        <f t="shared" si="9"/>
        <v>0</v>
      </c>
      <c r="BL143" s="18" t="s">
        <v>135</v>
      </c>
      <c r="BM143" s="18" t="s">
        <v>349</v>
      </c>
    </row>
    <row r="144" spans="2:65" s="1" customFormat="1" ht="16.5" customHeight="1" x14ac:dyDescent="0.35">
      <c r="B144" s="137"/>
      <c r="C144" s="148" t="s">
        <v>70</v>
      </c>
      <c r="D144" s="148" t="s">
        <v>198</v>
      </c>
      <c r="E144" s="149" t="s">
        <v>494</v>
      </c>
      <c r="F144" s="212" t="s">
        <v>495</v>
      </c>
      <c r="G144" s="212"/>
      <c r="H144" s="212"/>
      <c r="I144" s="212"/>
      <c r="J144" s="150" t="s">
        <v>220</v>
      </c>
      <c r="K144" s="151">
        <v>125</v>
      </c>
      <c r="L144" s="213"/>
      <c r="M144" s="213"/>
      <c r="N144" s="213">
        <f t="shared" si="0"/>
        <v>0</v>
      </c>
      <c r="O144" s="211"/>
      <c r="P144" s="211"/>
      <c r="Q144" s="211"/>
      <c r="R144" s="142"/>
      <c r="T144" s="143" t="s">
        <v>5</v>
      </c>
      <c r="U144" s="40" t="s">
        <v>37</v>
      </c>
      <c r="V144" s="144">
        <v>0</v>
      </c>
      <c r="W144" s="144">
        <f t="shared" si="1"/>
        <v>0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159</v>
      </c>
      <c r="AT144" s="18" t="s">
        <v>198</v>
      </c>
      <c r="AU144" s="18" t="s">
        <v>78</v>
      </c>
      <c r="AY144" s="18" t="s">
        <v>130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80</v>
      </c>
      <c r="BK144" s="147">
        <f t="shared" si="9"/>
        <v>0</v>
      </c>
      <c r="BL144" s="18" t="s">
        <v>135</v>
      </c>
      <c r="BM144" s="18" t="s">
        <v>357</v>
      </c>
    </row>
    <row r="145" spans="2:65" s="1" customFormat="1" ht="16.5" customHeight="1" x14ac:dyDescent="0.35">
      <c r="B145" s="137"/>
      <c r="C145" s="138" t="s">
        <v>70</v>
      </c>
      <c r="D145" s="138" t="s">
        <v>131</v>
      </c>
      <c r="E145" s="139" t="s">
        <v>496</v>
      </c>
      <c r="F145" s="210" t="s">
        <v>497</v>
      </c>
      <c r="G145" s="210"/>
      <c r="H145" s="210"/>
      <c r="I145" s="210"/>
      <c r="J145" s="140" t="s">
        <v>498</v>
      </c>
      <c r="K145" s="141">
        <v>6</v>
      </c>
      <c r="L145" s="211"/>
      <c r="M145" s="211"/>
      <c r="N145" s="211">
        <f t="shared" si="0"/>
        <v>0</v>
      </c>
      <c r="O145" s="211"/>
      <c r="P145" s="211"/>
      <c r="Q145" s="211"/>
      <c r="R145" s="142"/>
      <c r="T145" s="143" t="s">
        <v>5</v>
      </c>
      <c r="U145" s="40" t="s">
        <v>37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135</v>
      </c>
      <c r="AT145" s="18" t="s">
        <v>131</v>
      </c>
      <c r="AU145" s="18" t="s">
        <v>78</v>
      </c>
      <c r="AY145" s="18" t="s">
        <v>130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80</v>
      </c>
      <c r="BK145" s="147">
        <f t="shared" si="9"/>
        <v>0</v>
      </c>
      <c r="BL145" s="18" t="s">
        <v>135</v>
      </c>
      <c r="BM145" s="18" t="s">
        <v>365</v>
      </c>
    </row>
    <row r="146" spans="2:65" s="1" customFormat="1" ht="16.5" customHeight="1" x14ac:dyDescent="0.35">
      <c r="B146" s="137"/>
      <c r="C146" s="138" t="s">
        <v>70</v>
      </c>
      <c r="D146" s="138" t="s">
        <v>131</v>
      </c>
      <c r="E146" s="139" t="s">
        <v>499</v>
      </c>
      <c r="F146" s="210" t="s">
        <v>500</v>
      </c>
      <c r="G146" s="210"/>
      <c r="H146" s="210"/>
      <c r="I146" s="210"/>
      <c r="J146" s="140" t="s">
        <v>241</v>
      </c>
      <c r="K146" s="141">
        <v>1</v>
      </c>
      <c r="L146" s="211"/>
      <c r="M146" s="211"/>
      <c r="N146" s="211">
        <f t="shared" si="0"/>
        <v>0</v>
      </c>
      <c r="O146" s="211"/>
      <c r="P146" s="211"/>
      <c r="Q146" s="211"/>
      <c r="R146" s="142"/>
      <c r="T146" s="143" t="s">
        <v>5</v>
      </c>
      <c r="U146" s="40" t="s">
        <v>37</v>
      </c>
      <c r="V146" s="144">
        <v>0</v>
      </c>
      <c r="W146" s="144">
        <f t="shared" si="1"/>
        <v>0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135</v>
      </c>
      <c r="AT146" s="18" t="s">
        <v>131</v>
      </c>
      <c r="AU146" s="18" t="s">
        <v>78</v>
      </c>
      <c r="AY146" s="18" t="s">
        <v>130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80</v>
      </c>
      <c r="BK146" s="147">
        <f t="shared" si="9"/>
        <v>0</v>
      </c>
      <c r="BL146" s="18" t="s">
        <v>135</v>
      </c>
      <c r="BM146" s="18" t="s">
        <v>373</v>
      </c>
    </row>
    <row r="147" spans="2:65" s="1" customFormat="1" ht="25.5" customHeight="1" x14ac:dyDescent="0.35">
      <c r="B147" s="137"/>
      <c r="C147" s="148" t="s">
        <v>70</v>
      </c>
      <c r="D147" s="148" t="s">
        <v>198</v>
      </c>
      <c r="E147" s="149" t="s">
        <v>501</v>
      </c>
      <c r="F147" s="212" t="s">
        <v>502</v>
      </c>
      <c r="G147" s="212"/>
      <c r="H147" s="212"/>
      <c r="I147" s="212"/>
      <c r="J147" s="150" t="s">
        <v>241</v>
      </c>
      <c r="K147" s="151">
        <v>1</v>
      </c>
      <c r="L147" s="213"/>
      <c r="M147" s="213"/>
      <c r="N147" s="213">
        <f t="shared" si="0"/>
        <v>0</v>
      </c>
      <c r="O147" s="211"/>
      <c r="P147" s="211"/>
      <c r="Q147" s="211"/>
      <c r="R147" s="142"/>
      <c r="T147" s="143" t="s">
        <v>5</v>
      </c>
      <c r="U147" s="40" t="s">
        <v>37</v>
      </c>
      <c r="V147" s="144">
        <v>0</v>
      </c>
      <c r="W147" s="144">
        <f t="shared" si="1"/>
        <v>0</v>
      </c>
      <c r="X147" s="144">
        <v>2.0000000000000001E-4</v>
      </c>
      <c r="Y147" s="144">
        <f t="shared" si="2"/>
        <v>2.0000000000000001E-4</v>
      </c>
      <c r="Z147" s="144">
        <v>0</v>
      </c>
      <c r="AA147" s="145">
        <f t="shared" si="3"/>
        <v>0</v>
      </c>
      <c r="AR147" s="18" t="s">
        <v>159</v>
      </c>
      <c r="AT147" s="18" t="s">
        <v>198</v>
      </c>
      <c r="AU147" s="18" t="s">
        <v>78</v>
      </c>
      <c r="AY147" s="18" t="s">
        <v>130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80</v>
      </c>
      <c r="BK147" s="147">
        <f t="shared" si="9"/>
        <v>0</v>
      </c>
      <c r="BL147" s="18" t="s">
        <v>135</v>
      </c>
      <c r="BM147" s="18" t="s">
        <v>381</v>
      </c>
    </row>
    <row r="148" spans="2:65" s="9" customFormat="1" ht="37.4" customHeight="1" x14ac:dyDescent="0.35">
      <c r="B148" s="126"/>
      <c r="C148" s="127"/>
      <c r="D148" s="128" t="s">
        <v>438</v>
      </c>
      <c r="E148" s="128"/>
      <c r="F148" s="128"/>
      <c r="G148" s="128"/>
      <c r="H148" s="128"/>
      <c r="I148" s="128"/>
      <c r="J148" s="128"/>
      <c r="K148" s="128"/>
      <c r="L148" s="128"/>
      <c r="M148" s="128"/>
      <c r="N148" s="225">
        <f>BK148</f>
        <v>0</v>
      </c>
      <c r="O148" s="226"/>
      <c r="P148" s="226"/>
      <c r="Q148" s="226"/>
      <c r="R148" s="129"/>
      <c r="T148" s="130"/>
      <c r="U148" s="127"/>
      <c r="V148" s="127"/>
      <c r="W148" s="131">
        <f>SUM(W149:W152)</f>
        <v>0</v>
      </c>
      <c r="X148" s="127"/>
      <c r="Y148" s="131">
        <f>SUM(Y149:Y152)</f>
        <v>2.0900000000000002E-2</v>
      </c>
      <c r="Z148" s="127"/>
      <c r="AA148" s="132">
        <f>SUM(AA149:AA152)</f>
        <v>0</v>
      </c>
      <c r="AR148" s="133" t="s">
        <v>78</v>
      </c>
      <c r="AT148" s="134" t="s">
        <v>69</v>
      </c>
      <c r="AU148" s="134" t="s">
        <v>70</v>
      </c>
      <c r="AY148" s="133" t="s">
        <v>130</v>
      </c>
      <c r="BK148" s="135">
        <f>SUM(BK149:BK152)</f>
        <v>0</v>
      </c>
    </row>
    <row r="149" spans="2:65" s="1" customFormat="1" ht="25.5" customHeight="1" x14ac:dyDescent="0.35">
      <c r="B149" s="137"/>
      <c r="C149" s="138" t="s">
        <v>70</v>
      </c>
      <c r="D149" s="138" t="s">
        <v>131</v>
      </c>
      <c r="E149" s="139" t="s">
        <v>503</v>
      </c>
      <c r="F149" s="210" t="s">
        <v>504</v>
      </c>
      <c r="G149" s="210"/>
      <c r="H149" s="210"/>
      <c r="I149" s="210"/>
      <c r="J149" s="140" t="s">
        <v>220</v>
      </c>
      <c r="K149" s="141">
        <v>55</v>
      </c>
      <c r="L149" s="211"/>
      <c r="M149" s="211"/>
      <c r="N149" s="211">
        <f>ROUND(L149*K149,3)</f>
        <v>0</v>
      </c>
      <c r="O149" s="211"/>
      <c r="P149" s="211"/>
      <c r="Q149" s="211"/>
      <c r="R149" s="142"/>
      <c r="T149" s="143" t="s">
        <v>5</v>
      </c>
      <c r="U149" s="40" t="s">
        <v>37</v>
      </c>
      <c r="V149" s="144">
        <v>0</v>
      </c>
      <c r="W149" s="144">
        <f>V149*K149</f>
        <v>0</v>
      </c>
      <c r="X149" s="144">
        <v>0</v>
      </c>
      <c r="Y149" s="144">
        <f>X149*K149</f>
        <v>0</v>
      </c>
      <c r="Z149" s="144">
        <v>0</v>
      </c>
      <c r="AA149" s="145">
        <f>Z149*K149</f>
        <v>0</v>
      </c>
      <c r="AR149" s="18" t="s">
        <v>135</v>
      </c>
      <c r="AT149" s="18" t="s">
        <v>131</v>
      </c>
      <c r="AU149" s="18" t="s">
        <v>78</v>
      </c>
      <c r="AY149" s="18" t="s">
        <v>130</v>
      </c>
      <c r="BE149" s="146">
        <f>IF(U149="základná",N149,0)</f>
        <v>0</v>
      </c>
      <c r="BF149" s="146">
        <f>IF(U149="znížená",N149,0)</f>
        <v>0</v>
      </c>
      <c r="BG149" s="146">
        <f>IF(U149="zákl. prenesená",N149,0)</f>
        <v>0</v>
      </c>
      <c r="BH149" s="146">
        <f>IF(U149="zníž. prenesená",N149,0)</f>
        <v>0</v>
      </c>
      <c r="BI149" s="146">
        <f>IF(U149="nulová",N149,0)</f>
        <v>0</v>
      </c>
      <c r="BJ149" s="18" t="s">
        <v>80</v>
      </c>
      <c r="BK149" s="147">
        <f>ROUND(L149*K149,3)</f>
        <v>0</v>
      </c>
      <c r="BL149" s="18" t="s">
        <v>135</v>
      </c>
      <c r="BM149" s="18" t="s">
        <v>390</v>
      </c>
    </row>
    <row r="150" spans="2:65" s="1" customFormat="1" ht="16.5" customHeight="1" x14ac:dyDescent="0.35">
      <c r="B150" s="137"/>
      <c r="C150" s="148" t="s">
        <v>70</v>
      </c>
      <c r="D150" s="148" t="s">
        <v>198</v>
      </c>
      <c r="E150" s="149" t="s">
        <v>505</v>
      </c>
      <c r="F150" s="212" t="s">
        <v>506</v>
      </c>
      <c r="G150" s="212"/>
      <c r="H150" s="212"/>
      <c r="I150" s="212"/>
      <c r="J150" s="150" t="s">
        <v>220</v>
      </c>
      <c r="K150" s="151">
        <v>55</v>
      </c>
      <c r="L150" s="213"/>
      <c r="M150" s="213"/>
      <c r="N150" s="213">
        <f>ROUND(L150*K150,3)</f>
        <v>0</v>
      </c>
      <c r="O150" s="211"/>
      <c r="P150" s="211"/>
      <c r="Q150" s="211"/>
      <c r="R150" s="142"/>
      <c r="T150" s="143" t="s">
        <v>5</v>
      </c>
      <c r="U150" s="40" t="s">
        <v>37</v>
      </c>
      <c r="V150" s="144">
        <v>0</v>
      </c>
      <c r="W150" s="144">
        <f>V150*K150</f>
        <v>0</v>
      </c>
      <c r="X150" s="144">
        <v>3.8000000000000002E-4</v>
      </c>
      <c r="Y150" s="144">
        <f>X150*K150</f>
        <v>2.0900000000000002E-2</v>
      </c>
      <c r="Z150" s="144">
        <v>0</v>
      </c>
      <c r="AA150" s="145">
        <f>Z150*K150</f>
        <v>0</v>
      </c>
      <c r="AR150" s="18" t="s">
        <v>159</v>
      </c>
      <c r="AT150" s="18" t="s">
        <v>198</v>
      </c>
      <c r="AU150" s="18" t="s">
        <v>78</v>
      </c>
      <c r="AY150" s="18" t="s">
        <v>130</v>
      </c>
      <c r="BE150" s="146">
        <f>IF(U150="základná",N150,0)</f>
        <v>0</v>
      </c>
      <c r="BF150" s="146">
        <f>IF(U150="znížená",N150,0)</f>
        <v>0</v>
      </c>
      <c r="BG150" s="146">
        <f>IF(U150="zákl. prenesená",N150,0)</f>
        <v>0</v>
      </c>
      <c r="BH150" s="146">
        <f>IF(U150="zníž. prenesená",N150,0)</f>
        <v>0</v>
      </c>
      <c r="BI150" s="146">
        <f>IF(U150="nulová",N150,0)</f>
        <v>0</v>
      </c>
      <c r="BJ150" s="18" t="s">
        <v>80</v>
      </c>
      <c r="BK150" s="147">
        <f>ROUND(L150*K150,3)</f>
        <v>0</v>
      </c>
      <c r="BL150" s="18" t="s">
        <v>135</v>
      </c>
      <c r="BM150" s="18" t="s">
        <v>398</v>
      </c>
    </row>
    <row r="151" spans="2:65" s="1" customFormat="1" ht="16.5" customHeight="1" x14ac:dyDescent="0.35">
      <c r="B151" s="137"/>
      <c r="C151" s="138" t="s">
        <v>70</v>
      </c>
      <c r="D151" s="138" t="s">
        <v>131</v>
      </c>
      <c r="E151" s="139" t="s">
        <v>507</v>
      </c>
      <c r="F151" s="210" t="s">
        <v>508</v>
      </c>
      <c r="G151" s="210"/>
      <c r="H151" s="210"/>
      <c r="I151" s="210"/>
      <c r="J151" s="140" t="s">
        <v>220</v>
      </c>
      <c r="K151" s="141">
        <v>150</v>
      </c>
      <c r="L151" s="211"/>
      <c r="M151" s="211"/>
      <c r="N151" s="211">
        <f>ROUND(L151*K151,3)</f>
        <v>0</v>
      </c>
      <c r="O151" s="211"/>
      <c r="P151" s="211"/>
      <c r="Q151" s="211"/>
      <c r="R151" s="142"/>
      <c r="T151" s="143" t="s">
        <v>5</v>
      </c>
      <c r="U151" s="40" t="s">
        <v>37</v>
      </c>
      <c r="V151" s="144">
        <v>0</v>
      </c>
      <c r="W151" s="144">
        <f>V151*K151</f>
        <v>0</v>
      </c>
      <c r="X151" s="144">
        <v>0</v>
      </c>
      <c r="Y151" s="144">
        <f>X151*K151</f>
        <v>0</v>
      </c>
      <c r="Z151" s="144">
        <v>0</v>
      </c>
      <c r="AA151" s="145">
        <f>Z151*K151</f>
        <v>0</v>
      </c>
      <c r="AR151" s="18" t="s">
        <v>135</v>
      </c>
      <c r="AT151" s="18" t="s">
        <v>131</v>
      </c>
      <c r="AU151" s="18" t="s">
        <v>78</v>
      </c>
      <c r="AY151" s="18" t="s">
        <v>130</v>
      </c>
      <c r="BE151" s="146">
        <f>IF(U151="základná",N151,0)</f>
        <v>0</v>
      </c>
      <c r="BF151" s="146">
        <f>IF(U151="znížená",N151,0)</f>
        <v>0</v>
      </c>
      <c r="BG151" s="146">
        <f>IF(U151="zákl. prenesená",N151,0)</f>
        <v>0</v>
      </c>
      <c r="BH151" s="146">
        <f>IF(U151="zníž. prenesená",N151,0)</f>
        <v>0</v>
      </c>
      <c r="BI151" s="146">
        <f>IF(U151="nulová",N151,0)</f>
        <v>0</v>
      </c>
      <c r="BJ151" s="18" t="s">
        <v>80</v>
      </c>
      <c r="BK151" s="147">
        <f>ROUND(L151*K151,3)</f>
        <v>0</v>
      </c>
      <c r="BL151" s="18" t="s">
        <v>135</v>
      </c>
      <c r="BM151" s="18" t="s">
        <v>405</v>
      </c>
    </row>
    <row r="152" spans="2:65" s="1" customFormat="1" ht="16.5" customHeight="1" x14ac:dyDescent="0.35">
      <c r="B152" s="137"/>
      <c r="C152" s="148" t="s">
        <v>70</v>
      </c>
      <c r="D152" s="148" t="s">
        <v>198</v>
      </c>
      <c r="E152" s="149" t="s">
        <v>509</v>
      </c>
      <c r="F152" s="212" t="s">
        <v>510</v>
      </c>
      <c r="G152" s="212"/>
      <c r="H152" s="212"/>
      <c r="I152" s="212"/>
      <c r="J152" s="150" t="s">
        <v>220</v>
      </c>
      <c r="K152" s="151">
        <v>150</v>
      </c>
      <c r="L152" s="213"/>
      <c r="M152" s="213"/>
      <c r="N152" s="213">
        <f>ROUND(L152*K152,3)</f>
        <v>0</v>
      </c>
      <c r="O152" s="211"/>
      <c r="P152" s="211"/>
      <c r="Q152" s="211"/>
      <c r="R152" s="142"/>
      <c r="T152" s="143" t="s">
        <v>5</v>
      </c>
      <c r="U152" s="40" t="s">
        <v>37</v>
      </c>
      <c r="V152" s="144">
        <v>0</v>
      </c>
      <c r="W152" s="144">
        <f>V152*K152</f>
        <v>0</v>
      </c>
      <c r="X152" s="144">
        <v>0</v>
      </c>
      <c r="Y152" s="144">
        <f>X152*K152</f>
        <v>0</v>
      </c>
      <c r="Z152" s="144">
        <v>0</v>
      </c>
      <c r="AA152" s="145">
        <f>Z152*K152</f>
        <v>0</v>
      </c>
      <c r="AR152" s="18" t="s">
        <v>159</v>
      </c>
      <c r="AT152" s="18" t="s">
        <v>198</v>
      </c>
      <c r="AU152" s="18" t="s">
        <v>78</v>
      </c>
      <c r="AY152" s="18" t="s">
        <v>130</v>
      </c>
      <c r="BE152" s="146">
        <f>IF(U152="základná",N152,0)</f>
        <v>0</v>
      </c>
      <c r="BF152" s="146">
        <f>IF(U152="znížená",N152,0)</f>
        <v>0</v>
      </c>
      <c r="BG152" s="146">
        <f>IF(U152="zákl. prenesená",N152,0)</f>
        <v>0</v>
      </c>
      <c r="BH152" s="146">
        <f>IF(U152="zníž. prenesená",N152,0)</f>
        <v>0</v>
      </c>
      <c r="BI152" s="146">
        <f>IF(U152="nulová",N152,0)</f>
        <v>0</v>
      </c>
      <c r="BJ152" s="18" t="s">
        <v>80</v>
      </c>
      <c r="BK152" s="147">
        <f>ROUND(L152*K152,3)</f>
        <v>0</v>
      </c>
      <c r="BL152" s="18" t="s">
        <v>135</v>
      </c>
      <c r="BM152" s="18" t="s">
        <v>413</v>
      </c>
    </row>
    <row r="153" spans="2:65" s="9" customFormat="1" ht="37.4" customHeight="1" x14ac:dyDescent="0.35">
      <c r="B153" s="126"/>
      <c r="C153" s="127"/>
      <c r="D153" s="128" t="s">
        <v>439</v>
      </c>
      <c r="E153" s="128"/>
      <c r="F153" s="128"/>
      <c r="G153" s="128"/>
      <c r="H153" s="128"/>
      <c r="I153" s="128"/>
      <c r="J153" s="128"/>
      <c r="K153" s="128"/>
      <c r="L153" s="128"/>
      <c r="M153" s="128"/>
      <c r="N153" s="225">
        <f>BK153</f>
        <v>0</v>
      </c>
      <c r="O153" s="226"/>
      <c r="P153" s="226"/>
      <c r="Q153" s="226"/>
      <c r="R153" s="129"/>
      <c r="T153" s="130"/>
      <c r="U153" s="127"/>
      <c r="V153" s="127"/>
      <c r="W153" s="131">
        <f>SUM(W154:W160)</f>
        <v>0</v>
      </c>
      <c r="X153" s="127"/>
      <c r="Y153" s="131">
        <f>SUM(Y154:Y160)</f>
        <v>0</v>
      </c>
      <c r="Z153" s="127"/>
      <c r="AA153" s="132">
        <f>SUM(AA154:AA160)</f>
        <v>0</v>
      </c>
      <c r="AR153" s="133" t="s">
        <v>78</v>
      </c>
      <c r="AT153" s="134" t="s">
        <v>69</v>
      </c>
      <c r="AU153" s="134" t="s">
        <v>70</v>
      </c>
      <c r="AY153" s="133" t="s">
        <v>130</v>
      </c>
      <c r="BK153" s="135">
        <f>SUM(BK154:BK160)</f>
        <v>0</v>
      </c>
    </row>
    <row r="154" spans="2:65" s="1" customFormat="1" ht="16.5" customHeight="1" x14ac:dyDescent="0.35">
      <c r="B154" s="137"/>
      <c r="C154" s="138" t="s">
        <v>70</v>
      </c>
      <c r="D154" s="138" t="s">
        <v>131</v>
      </c>
      <c r="E154" s="139" t="s">
        <v>511</v>
      </c>
      <c r="F154" s="210" t="s">
        <v>512</v>
      </c>
      <c r="G154" s="210"/>
      <c r="H154" s="210"/>
      <c r="I154" s="210"/>
      <c r="J154" s="140" t="s">
        <v>220</v>
      </c>
      <c r="K154" s="141">
        <v>110</v>
      </c>
      <c r="L154" s="211"/>
      <c r="M154" s="211"/>
      <c r="N154" s="211">
        <f t="shared" ref="N154:N160" si="10">ROUND(L154*K154,3)</f>
        <v>0</v>
      </c>
      <c r="O154" s="211"/>
      <c r="P154" s="211"/>
      <c r="Q154" s="211"/>
      <c r="R154" s="142"/>
      <c r="T154" s="143" t="s">
        <v>5</v>
      </c>
      <c r="U154" s="40" t="s">
        <v>37</v>
      </c>
      <c r="V154" s="144">
        <v>0</v>
      </c>
      <c r="W154" s="144">
        <f t="shared" ref="W154:W160" si="11">V154*K154</f>
        <v>0</v>
      </c>
      <c r="X154" s="144">
        <v>0</v>
      </c>
      <c r="Y154" s="144">
        <f t="shared" ref="Y154:Y160" si="12">X154*K154</f>
        <v>0</v>
      </c>
      <c r="Z154" s="144">
        <v>0</v>
      </c>
      <c r="AA154" s="145">
        <f t="shared" ref="AA154:AA160" si="13">Z154*K154</f>
        <v>0</v>
      </c>
      <c r="AR154" s="18" t="s">
        <v>135</v>
      </c>
      <c r="AT154" s="18" t="s">
        <v>131</v>
      </c>
      <c r="AU154" s="18" t="s">
        <v>78</v>
      </c>
      <c r="AY154" s="18" t="s">
        <v>130</v>
      </c>
      <c r="BE154" s="146">
        <f t="shared" ref="BE154:BE160" si="14">IF(U154="základná",N154,0)</f>
        <v>0</v>
      </c>
      <c r="BF154" s="146">
        <f t="shared" ref="BF154:BF160" si="15">IF(U154="znížená",N154,0)</f>
        <v>0</v>
      </c>
      <c r="BG154" s="146">
        <f t="shared" ref="BG154:BG160" si="16">IF(U154="zákl. prenesená",N154,0)</f>
        <v>0</v>
      </c>
      <c r="BH154" s="146">
        <f t="shared" ref="BH154:BH160" si="17">IF(U154="zníž. prenesená",N154,0)</f>
        <v>0</v>
      </c>
      <c r="BI154" s="146">
        <f t="shared" ref="BI154:BI160" si="18">IF(U154="nulová",N154,0)</f>
        <v>0</v>
      </c>
      <c r="BJ154" s="18" t="s">
        <v>80</v>
      </c>
      <c r="BK154" s="147">
        <f t="shared" ref="BK154:BK160" si="19">ROUND(L154*K154,3)</f>
        <v>0</v>
      </c>
      <c r="BL154" s="18" t="s">
        <v>135</v>
      </c>
      <c r="BM154" s="18" t="s">
        <v>422</v>
      </c>
    </row>
    <row r="155" spans="2:65" s="1" customFormat="1" ht="16.5" customHeight="1" x14ac:dyDescent="0.35">
      <c r="B155" s="137"/>
      <c r="C155" s="138" t="s">
        <v>70</v>
      </c>
      <c r="D155" s="138" t="s">
        <v>131</v>
      </c>
      <c r="E155" s="139" t="s">
        <v>513</v>
      </c>
      <c r="F155" s="210" t="s">
        <v>514</v>
      </c>
      <c r="G155" s="210"/>
      <c r="H155" s="210"/>
      <c r="I155" s="210"/>
      <c r="J155" s="140" t="s">
        <v>220</v>
      </c>
      <c r="K155" s="141">
        <v>110</v>
      </c>
      <c r="L155" s="211"/>
      <c r="M155" s="211"/>
      <c r="N155" s="211">
        <f t="shared" si="10"/>
        <v>0</v>
      </c>
      <c r="O155" s="211"/>
      <c r="P155" s="211"/>
      <c r="Q155" s="211"/>
      <c r="R155" s="142"/>
      <c r="T155" s="143" t="s">
        <v>5</v>
      </c>
      <c r="U155" s="40" t="s">
        <v>37</v>
      </c>
      <c r="V155" s="144">
        <v>0</v>
      </c>
      <c r="W155" s="144">
        <f t="shared" si="11"/>
        <v>0</v>
      </c>
      <c r="X155" s="144">
        <v>0</v>
      </c>
      <c r="Y155" s="144">
        <f t="shared" si="12"/>
        <v>0</v>
      </c>
      <c r="Z155" s="144">
        <v>0</v>
      </c>
      <c r="AA155" s="145">
        <f t="shared" si="13"/>
        <v>0</v>
      </c>
      <c r="AR155" s="18" t="s">
        <v>135</v>
      </c>
      <c r="AT155" s="18" t="s">
        <v>131</v>
      </c>
      <c r="AU155" s="18" t="s">
        <v>78</v>
      </c>
      <c r="AY155" s="18" t="s">
        <v>130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80</v>
      </c>
      <c r="BK155" s="147">
        <f t="shared" si="19"/>
        <v>0</v>
      </c>
      <c r="BL155" s="18" t="s">
        <v>135</v>
      </c>
      <c r="BM155" s="18" t="s">
        <v>431</v>
      </c>
    </row>
    <row r="156" spans="2:65" s="1" customFormat="1" ht="25.5" customHeight="1" x14ac:dyDescent="0.35">
      <c r="B156" s="137"/>
      <c r="C156" s="148" t="s">
        <v>70</v>
      </c>
      <c r="D156" s="148" t="s">
        <v>198</v>
      </c>
      <c r="E156" s="149" t="s">
        <v>515</v>
      </c>
      <c r="F156" s="212" t="s">
        <v>516</v>
      </c>
      <c r="G156" s="212"/>
      <c r="H156" s="212"/>
      <c r="I156" s="212"/>
      <c r="J156" s="150" t="s">
        <v>182</v>
      </c>
      <c r="K156" s="151">
        <v>20.602</v>
      </c>
      <c r="L156" s="213"/>
      <c r="M156" s="213"/>
      <c r="N156" s="213">
        <f t="shared" si="10"/>
        <v>0</v>
      </c>
      <c r="O156" s="211"/>
      <c r="P156" s="211"/>
      <c r="Q156" s="211"/>
      <c r="R156" s="142"/>
      <c r="T156" s="143" t="s">
        <v>5</v>
      </c>
      <c r="U156" s="40" t="s">
        <v>37</v>
      </c>
      <c r="V156" s="144">
        <v>0</v>
      </c>
      <c r="W156" s="144">
        <f t="shared" si="11"/>
        <v>0</v>
      </c>
      <c r="X156" s="144">
        <v>0</v>
      </c>
      <c r="Y156" s="144">
        <f t="shared" si="12"/>
        <v>0</v>
      </c>
      <c r="Z156" s="144">
        <v>0</v>
      </c>
      <c r="AA156" s="145">
        <f t="shared" si="13"/>
        <v>0</v>
      </c>
      <c r="AR156" s="18" t="s">
        <v>159</v>
      </c>
      <c r="AT156" s="18" t="s">
        <v>198</v>
      </c>
      <c r="AU156" s="18" t="s">
        <v>78</v>
      </c>
      <c r="AY156" s="18" t="s">
        <v>130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80</v>
      </c>
      <c r="BK156" s="147">
        <f t="shared" si="19"/>
        <v>0</v>
      </c>
      <c r="BL156" s="18" t="s">
        <v>135</v>
      </c>
      <c r="BM156" s="18" t="s">
        <v>517</v>
      </c>
    </row>
    <row r="157" spans="2:65" s="1" customFormat="1" ht="25.5" customHeight="1" x14ac:dyDescent="0.35">
      <c r="B157" s="137"/>
      <c r="C157" s="138" t="s">
        <v>70</v>
      </c>
      <c r="D157" s="138" t="s">
        <v>131</v>
      </c>
      <c r="E157" s="139" t="s">
        <v>518</v>
      </c>
      <c r="F157" s="210" t="s">
        <v>519</v>
      </c>
      <c r="G157" s="210"/>
      <c r="H157" s="210"/>
      <c r="I157" s="210"/>
      <c r="J157" s="140" t="s">
        <v>220</v>
      </c>
      <c r="K157" s="141">
        <v>110</v>
      </c>
      <c r="L157" s="211"/>
      <c r="M157" s="211"/>
      <c r="N157" s="211">
        <f t="shared" si="10"/>
        <v>0</v>
      </c>
      <c r="O157" s="211"/>
      <c r="P157" s="211"/>
      <c r="Q157" s="211"/>
      <c r="R157" s="142"/>
      <c r="T157" s="143" t="s">
        <v>5</v>
      </c>
      <c r="U157" s="40" t="s">
        <v>37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8" t="s">
        <v>135</v>
      </c>
      <c r="AT157" s="18" t="s">
        <v>131</v>
      </c>
      <c r="AU157" s="18" t="s">
        <v>78</v>
      </c>
      <c r="AY157" s="18" t="s">
        <v>130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80</v>
      </c>
      <c r="BK157" s="147">
        <f t="shared" si="19"/>
        <v>0</v>
      </c>
      <c r="BL157" s="18" t="s">
        <v>135</v>
      </c>
      <c r="BM157" s="18" t="s">
        <v>520</v>
      </c>
    </row>
    <row r="158" spans="2:65" s="1" customFormat="1" ht="25.5" customHeight="1" x14ac:dyDescent="0.35">
      <c r="B158" s="137"/>
      <c r="C158" s="148" t="s">
        <v>70</v>
      </c>
      <c r="D158" s="148" t="s">
        <v>198</v>
      </c>
      <c r="E158" s="149" t="s">
        <v>521</v>
      </c>
      <c r="F158" s="212" t="s">
        <v>522</v>
      </c>
      <c r="G158" s="212"/>
      <c r="H158" s="212"/>
      <c r="I158" s="212"/>
      <c r="J158" s="150" t="s">
        <v>220</v>
      </c>
      <c r="K158" s="151">
        <v>110</v>
      </c>
      <c r="L158" s="213"/>
      <c r="M158" s="213"/>
      <c r="N158" s="213">
        <f t="shared" si="10"/>
        <v>0</v>
      </c>
      <c r="O158" s="211"/>
      <c r="P158" s="211"/>
      <c r="Q158" s="211"/>
      <c r="R158" s="142"/>
      <c r="T158" s="143" t="s">
        <v>5</v>
      </c>
      <c r="U158" s="40" t="s">
        <v>37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8" t="s">
        <v>159</v>
      </c>
      <c r="AT158" s="18" t="s">
        <v>198</v>
      </c>
      <c r="AU158" s="18" t="s">
        <v>78</v>
      </c>
      <c r="AY158" s="18" t="s">
        <v>130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80</v>
      </c>
      <c r="BK158" s="147">
        <f t="shared" si="19"/>
        <v>0</v>
      </c>
      <c r="BL158" s="18" t="s">
        <v>135</v>
      </c>
      <c r="BM158" s="18" t="s">
        <v>523</v>
      </c>
    </row>
    <row r="159" spans="2:65" s="1" customFormat="1" ht="16.5" customHeight="1" x14ac:dyDescent="0.35">
      <c r="B159" s="137"/>
      <c r="C159" s="138" t="s">
        <v>70</v>
      </c>
      <c r="D159" s="138" t="s">
        <v>131</v>
      </c>
      <c r="E159" s="139" t="s">
        <v>524</v>
      </c>
      <c r="F159" s="210" t="s">
        <v>525</v>
      </c>
      <c r="G159" s="210"/>
      <c r="H159" s="210"/>
      <c r="I159" s="210"/>
      <c r="J159" s="140" t="s">
        <v>220</v>
      </c>
      <c r="K159" s="141">
        <v>110</v>
      </c>
      <c r="L159" s="211"/>
      <c r="M159" s="211"/>
      <c r="N159" s="211">
        <f t="shared" si="10"/>
        <v>0</v>
      </c>
      <c r="O159" s="211"/>
      <c r="P159" s="211"/>
      <c r="Q159" s="211"/>
      <c r="R159" s="142"/>
      <c r="T159" s="143" t="s">
        <v>5</v>
      </c>
      <c r="U159" s="40" t="s">
        <v>37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8" t="s">
        <v>135</v>
      </c>
      <c r="AT159" s="18" t="s">
        <v>131</v>
      </c>
      <c r="AU159" s="18" t="s">
        <v>78</v>
      </c>
      <c r="AY159" s="18" t="s">
        <v>130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80</v>
      </c>
      <c r="BK159" s="147">
        <f t="shared" si="19"/>
        <v>0</v>
      </c>
      <c r="BL159" s="18" t="s">
        <v>135</v>
      </c>
      <c r="BM159" s="18" t="s">
        <v>526</v>
      </c>
    </row>
    <row r="160" spans="2:65" s="1" customFormat="1" ht="25.5" customHeight="1" x14ac:dyDescent="0.35">
      <c r="B160" s="137"/>
      <c r="C160" s="138" t="s">
        <v>70</v>
      </c>
      <c r="D160" s="138" t="s">
        <v>131</v>
      </c>
      <c r="E160" s="139" t="s">
        <v>527</v>
      </c>
      <c r="F160" s="210" t="s">
        <v>528</v>
      </c>
      <c r="G160" s="210"/>
      <c r="H160" s="210"/>
      <c r="I160" s="210"/>
      <c r="J160" s="140" t="s">
        <v>187</v>
      </c>
      <c r="K160" s="141">
        <v>55</v>
      </c>
      <c r="L160" s="211"/>
      <c r="M160" s="211"/>
      <c r="N160" s="211">
        <f t="shared" si="10"/>
        <v>0</v>
      </c>
      <c r="O160" s="211"/>
      <c r="P160" s="211"/>
      <c r="Q160" s="211"/>
      <c r="R160" s="142"/>
      <c r="T160" s="143" t="s">
        <v>5</v>
      </c>
      <c r="U160" s="40" t="s">
        <v>37</v>
      </c>
      <c r="V160" s="144">
        <v>0</v>
      </c>
      <c r="W160" s="144">
        <f t="shared" si="11"/>
        <v>0</v>
      </c>
      <c r="X160" s="144">
        <v>0</v>
      </c>
      <c r="Y160" s="144">
        <f t="shared" si="12"/>
        <v>0</v>
      </c>
      <c r="Z160" s="144">
        <v>0</v>
      </c>
      <c r="AA160" s="145">
        <f t="shared" si="13"/>
        <v>0</v>
      </c>
      <c r="AR160" s="18" t="s">
        <v>135</v>
      </c>
      <c r="AT160" s="18" t="s">
        <v>131</v>
      </c>
      <c r="AU160" s="18" t="s">
        <v>78</v>
      </c>
      <c r="AY160" s="18" t="s">
        <v>130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8" t="s">
        <v>80</v>
      </c>
      <c r="BK160" s="147">
        <f t="shared" si="19"/>
        <v>0</v>
      </c>
      <c r="BL160" s="18" t="s">
        <v>135</v>
      </c>
      <c r="BM160" s="18" t="s">
        <v>529</v>
      </c>
    </row>
    <row r="161" spans="2:65" s="9" customFormat="1" ht="37.4" customHeight="1" x14ac:dyDescent="0.35">
      <c r="B161" s="126"/>
      <c r="C161" s="127"/>
      <c r="D161" s="128" t="s">
        <v>440</v>
      </c>
      <c r="E161" s="128"/>
      <c r="F161" s="128"/>
      <c r="G161" s="128"/>
      <c r="H161" s="128"/>
      <c r="I161" s="128"/>
      <c r="J161" s="128"/>
      <c r="K161" s="128"/>
      <c r="L161" s="128"/>
      <c r="M161" s="128"/>
      <c r="N161" s="225">
        <f>BK161</f>
        <v>0</v>
      </c>
      <c r="O161" s="226"/>
      <c r="P161" s="226"/>
      <c r="Q161" s="226"/>
      <c r="R161" s="129"/>
      <c r="T161" s="130"/>
      <c r="U161" s="127"/>
      <c r="V161" s="127"/>
      <c r="W161" s="131">
        <f>SUM(W162:W167)</f>
        <v>0</v>
      </c>
      <c r="X161" s="127"/>
      <c r="Y161" s="131">
        <f>SUM(Y162:Y167)</f>
        <v>0</v>
      </c>
      <c r="Z161" s="127"/>
      <c r="AA161" s="132">
        <f>SUM(AA162:AA167)</f>
        <v>0</v>
      </c>
      <c r="AR161" s="133" t="s">
        <v>78</v>
      </c>
      <c r="AT161" s="134" t="s">
        <v>69</v>
      </c>
      <c r="AU161" s="134" t="s">
        <v>70</v>
      </c>
      <c r="AY161" s="133" t="s">
        <v>130</v>
      </c>
      <c r="BK161" s="135">
        <f>SUM(BK162:BK167)</f>
        <v>0</v>
      </c>
    </row>
    <row r="162" spans="2:65" s="1" customFormat="1" ht="16.5" customHeight="1" x14ac:dyDescent="0.35">
      <c r="B162" s="137"/>
      <c r="C162" s="138" t="s">
        <v>70</v>
      </c>
      <c r="D162" s="138" t="s">
        <v>131</v>
      </c>
      <c r="E162" s="139" t="s">
        <v>530</v>
      </c>
      <c r="F162" s="210" t="s">
        <v>531</v>
      </c>
      <c r="G162" s="210"/>
      <c r="H162" s="210"/>
      <c r="I162" s="210"/>
      <c r="J162" s="140" t="s">
        <v>498</v>
      </c>
      <c r="K162" s="141">
        <v>2</v>
      </c>
      <c r="L162" s="211"/>
      <c r="M162" s="211"/>
      <c r="N162" s="211">
        <f t="shared" ref="N162:N167" si="20">ROUND(L162*K162,3)</f>
        <v>0</v>
      </c>
      <c r="O162" s="211"/>
      <c r="P162" s="211"/>
      <c r="Q162" s="211"/>
      <c r="R162" s="142"/>
      <c r="T162" s="143" t="s">
        <v>5</v>
      </c>
      <c r="U162" s="40" t="s">
        <v>37</v>
      </c>
      <c r="V162" s="144">
        <v>0</v>
      </c>
      <c r="W162" s="144">
        <f t="shared" ref="W162:W167" si="21">V162*K162</f>
        <v>0</v>
      </c>
      <c r="X162" s="144">
        <v>0</v>
      </c>
      <c r="Y162" s="144">
        <f t="shared" ref="Y162:Y167" si="22">X162*K162</f>
        <v>0</v>
      </c>
      <c r="Z162" s="144">
        <v>0</v>
      </c>
      <c r="AA162" s="145">
        <f t="shared" ref="AA162:AA167" si="23">Z162*K162</f>
        <v>0</v>
      </c>
      <c r="AR162" s="18" t="s">
        <v>135</v>
      </c>
      <c r="AT162" s="18" t="s">
        <v>131</v>
      </c>
      <c r="AU162" s="18" t="s">
        <v>78</v>
      </c>
      <c r="AY162" s="18" t="s">
        <v>130</v>
      </c>
      <c r="BE162" s="146">
        <f t="shared" ref="BE162:BE167" si="24">IF(U162="základná",N162,0)</f>
        <v>0</v>
      </c>
      <c r="BF162" s="146">
        <f t="shared" ref="BF162:BF167" si="25">IF(U162="znížená",N162,0)</f>
        <v>0</v>
      </c>
      <c r="BG162" s="146">
        <f t="shared" ref="BG162:BG167" si="26">IF(U162="zákl. prenesená",N162,0)</f>
        <v>0</v>
      </c>
      <c r="BH162" s="146">
        <f t="shared" ref="BH162:BH167" si="27">IF(U162="zníž. prenesená",N162,0)</f>
        <v>0</v>
      </c>
      <c r="BI162" s="146">
        <f t="shared" ref="BI162:BI167" si="28">IF(U162="nulová",N162,0)</f>
        <v>0</v>
      </c>
      <c r="BJ162" s="18" t="s">
        <v>80</v>
      </c>
      <c r="BK162" s="147">
        <f t="shared" ref="BK162:BK167" si="29">ROUND(L162*K162,3)</f>
        <v>0</v>
      </c>
      <c r="BL162" s="18" t="s">
        <v>135</v>
      </c>
      <c r="BM162" s="18" t="s">
        <v>532</v>
      </c>
    </row>
    <row r="163" spans="2:65" s="1" customFormat="1" ht="16.5" customHeight="1" x14ac:dyDescent="0.35">
      <c r="B163" s="137"/>
      <c r="C163" s="148" t="s">
        <v>70</v>
      </c>
      <c r="D163" s="148" t="s">
        <v>198</v>
      </c>
      <c r="E163" s="149" t="s">
        <v>533</v>
      </c>
      <c r="F163" s="212" t="s">
        <v>534</v>
      </c>
      <c r="G163" s="212"/>
      <c r="H163" s="212"/>
      <c r="I163" s="212"/>
      <c r="J163" s="150" t="s">
        <v>535</v>
      </c>
      <c r="K163" s="151">
        <v>1</v>
      </c>
      <c r="L163" s="213"/>
      <c r="M163" s="213"/>
      <c r="N163" s="213">
        <f t="shared" si="20"/>
        <v>0</v>
      </c>
      <c r="O163" s="211"/>
      <c r="P163" s="211"/>
      <c r="Q163" s="211"/>
      <c r="R163" s="142"/>
      <c r="T163" s="143" t="s">
        <v>5</v>
      </c>
      <c r="U163" s="40" t="s">
        <v>37</v>
      </c>
      <c r="V163" s="144">
        <v>0</v>
      </c>
      <c r="W163" s="144">
        <f t="shared" si="21"/>
        <v>0</v>
      </c>
      <c r="X163" s="144">
        <v>0</v>
      </c>
      <c r="Y163" s="144">
        <f t="shared" si="22"/>
        <v>0</v>
      </c>
      <c r="Z163" s="144">
        <v>0</v>
      </c>
      <c r="AA163" s="145">
        <f t="shared" si="23"/>
        <v>0</v>
      </c>
      <c r="AR163" s="18" t="s">
        <v>159</v>
      </c>
      <c r="AT163" s="18" t="s">
        <v>198</v>
      </c>
      <c r="AU163" s="18" t="s">
        <v>78</v>
      </c>
      <c r="AY163" s="18" t="s">
        <v>130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8" t="s">
        <v>80</v>
      </c>
      <c r="BK163" s="147">
        <f t="shared" si="29"/>
        <v>0</v>
      </c>
      <c r="BL163" s="18" t="s">
        <v>135</v>
      </c>
      <c r="BM163" s="18" t="s">
        <v>536</v>
      </c>
    </row>
    <row r="164" spans="2:65" s="1" customFormat="1" ht="16.5" customHeight="1" x14ac:dyDescent="0.35">
      <c r="B164" s="137"/>
      <c r="C164" s="148" t="s">
        <v>70</v>
      </c>
      <c r="D164" s="148" t="s">
        <v>198</v>
      </c>
      <c r="E164" s="149" t="s">
        <v>537</v>
      </c>
      <c r="F164" s="212" t="s">
        <v>538</v>
      </c>
      <c r="G164" s="212"/>
      <c r="H164" s="212"/>
      <c r="I164" s="212"/>
      <c r="J164" s="150" t="s">
        <v>535</v>
      </c>
      <c r="K164" s="151">
        <v>1</v>
      </c>
      <c r="L164" s="213"/>
      <c r="M164" s="213"/>
      <c r="N164" s="213">
        <f t="shared" si="20"/>
        <v>0</v>
      </c>
      <c r="O164" s="211"/>
      <c r="P164" s="211"/>
      <c r="Q164" s="211"/>
      <c r="R164" s="142"/>
      <c r="T164" s="143" t="s">
        <v>5</v>
      </c>
      <c r="U164" s="40" t="s">
        <v>37</v>
      </c>
      <c r="V164" s="144">
        <v>0</v>
      </c>
      <c r="W164" s="144">
        <f t="shared" si="21"/>
        <v>0</v>
      </c>
      <c r="X164" s="144">
        <v>0</v>
      </c>
      <c r="Y164" s="144">
        <f t="shared" si="22"/>
        <v>0</v>
      </c>
      <c r="Z164" s="144">
        <v>0</v>
      </c>
      <c r="AA164" s="145">
        <f t="shared" si="23"/>
        <v>0</v>
      </c>
      <c r="AR164" s="18" t="s">
        <v>159</v>
      </c>
      <c r="AT164" s="18" t="s">
        <v>198</v>
      </c>
      <c r="AU164" s="18" t="s">
        <v>78</v>
      </c>
      <c r="AY164" s="18" t="s">
        <v>130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8" t="s">
        <v>80</v>
      </c>
      <c r="BK164" s="147">
        <f t="shared" si="29"/>
        <v>0</v>
      </c>
      <c r="BL164" s="18" t="s">
        <v>135</v>
      </c>
      <c r="BM164" s="18" t="s">
        <v>539</v>
      </c>
    </row>
    <row r="165" spans="2:65" s="1" customFormat="1" ht="16.5" customHeight="1" x14ac:dyDescent="0.35">
      <c r="B165" s="137"/>
      <c r="C165" s="148" t="s">
        <v>70</v>
      </c>
      <c r="D165" s="148" t="s">
        <v>198</v>
      </c>
      <c r="E165" s="149" t="s">
        <v>540</v>
      </c>
      <c r="F165" s="212" t="s">
        <v>541</v>
      </c>
      <c r="G165" s="212"/>
      <c r="H165" s="212"/>
      <c r="I165" s="212"/>
      <c r="J165" s="150" t="s">
        <v>535</v>
      </c>
      <c r="K165" s="151">
        <v>1</v>
      </c>
      <c r="L165" s="213"/>
      <c r="M165" s="213"/>
      <c r="N165" s="213">
        <f t="shared" si="20"/>
        <v>0</v>
      </c>
      <c r="O165" s="211"/>
      <c r="P165" s="211"/>
      <c r="Q165" s="211"/>
      <c r="R165" s="142"/>
      <c r="T165" s="143" t="s">
        <v>5</v>
      </c>
      <c r="U165" s="40" t="s">
        <v>37</v>
      </c>
      <c r="V165" s="144">
        <v>0</v>
      </c>
      <c r="W165" s="144">
        <f t="shared" si="21"/>
        <v>0</v>
      </c>
      <c r="X165" s="144">
        <v>0</v>
      </c>
      <c r="Y165" s="144">
        <f t="shared" si="22"/>
        <v>0</v>
      </c>
      <c r="Z165" s="144">
        <v>0</v>
      </c>
      <c r="AA165" s="145">
        <f t="shared" si="23"/>
        <v>0</v>
      </c>
      <c r="AR165" s="18" t="s">
        <v>159</v>
      </c>
      <c r="AT165" s="18" t="s">
        <v>198</v>
      </c>
      <c r="AU165" s="18" t="s">
        <v>78</v>
      </c>
      <c r="AY165" s="18" t="s">
        <v>130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8" t="s">
        <v>80</v>
      </c>
      <c r="BK165" s="147">
        <f t="shared" si="29"/>
        <v>0</v>
      </c>
      <c r="BL165" s="18" t="s">
        <v>135</v>
      </c>
      <c r="BM165" s="18" t="s">
        <v>542</v>
      </c>
    </row>
    <row r="166" spans="2:65" s="1" customFormat="1" ht="25.5" customHeight="1" x14ac:dyDescent="0.35">
      <c r="B166" s="137"/>
      <c r="C166" s="148" t="s">
        <v>70</v>
      </c>
      <c r="D166" s="148" t="s">
        <v>198</v>
      </c>
      <c r="E166" s="149" t="s">
        <v>543</v>
      </c>
      <c r="F166" s="212" t="s">
        <v>544</v>
      </c>
      <c r="G166" s="212"/>
      <c r="H166" s="212"/>
      <c r="I166" s="212"/>
      <c r="J166" s="150" t="s">
        <v>535</v>
      </c>
      <c r="K166" s="151">
        <v>1</v>
      </c>
      <c r="L166" s="213"/>
      <c r="M166" s="213"/>
      <c r="N166" s="213">
        <f t="shared" si="20"/>
        <v>0</v>
      </c>
      <c r="O166" s="211"/>
      <c r="P166" s="211"/>
      <c r="Q166" s="211"/>
      <c r="R166" s="142"/>
      <c r="T166" s="143" t="s">
        <v>5</v>
      </c>
      <c r="U166" s="40" t="s">
        <v>37</v>
      </c>
      <c r="V166" s="144">
        <v>0</v>
      </c>
      <c r="W166" s="144">
        <f t="shared" si="21"/>
        <v>0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8" t="s">
        <v>159</v>
      </c>
      <c r="AT166" s="18" t="s">
        <v>198</v>
      </c>
      <c r="AU166" s="18" t="s">
        <v>78</v>
      </c>
      <c r="AY166" s="18" t="s">
        <v>130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8" t="s">
        <v>80</v>
      </c>
      <c r="BK166" s="147">
        <f t="shared" si="29"/>
        <v>0</v>
      </c>
      <c r="BL166" s="18" t="s">
        <v>135</v>
      </c>
      <c r="BM166" s="18" t="s">
        <v>545</v>
      </c>
    </row>
    <row r="167" spans="2:65" s="1" customFormat="1" ht="25.5" customHeight="1" x14ac:dyDescent="0.35">
      <c r="B167" s="137"/>
      <c r="C167" s="148" t="s">
        <v>70</v>
      </c>
      <c r="D167" s="148" t="s">
        <v>198</v>
      </c>
      <c r="E167" s="149" t="s">
        <v>546</v>
      </c>
      <c r="F167" s="212" t="s">
        <v>547</v>
      </c>
      <c r="G167" s="212"/>
      <c r="H167" s="212"/>
      <c r="I167" s="212"/>
      <c r="J167" s="150" t="s">
        <v>535</v>
      </c>
      <c r="K167" s="151">
        <v>1</v>
      </c>
      <c r="L167" s="213"/>
      <c r="M167" s="213"/>
      <c r="N167" s="213">
        <f t="shared" si="20"/>
        <v>0</v>
      </c>
      <c r="O167" s="211"/>
      <c r="P167" s="211"/>
      <c r="Q167" s="211"/>
      <c r="R167" s="142"/>
      <c r="T167" s="143" t="s">
        <v>5</v>
      </c>
      <c r="U167" s="152" t="s">
        <v>37</v>
      </c>
      <c r="V167" s="153">
        <v>0</v>
      </c>
      <c r="W167" s="153">
        <f t="shared" si="21"/>
        <v>0</v>
      </c>
      <c r="X167" s="153">
        <v>0</v>
      </c>
      <c r="Y167" s="153">
        <f t="shared" si="22"/>
        <v>0</v>
      </c>
      <c r="Z167" s="153">
        <v>0</v>
      </c>
      <c r="AA167" s="154">
        <f t="shared" si="23"/>
        <v>0</v>
      </c>
      <c r="AR167" s="18" t="s">
        <v>159</v>
      </c>
      <c r="AT167" s="18" t="s">
        <v>198</v>
      </c>
      <c r="AU167" s="18" t="s">
        <v>78</v>
      </c>
      <c r="AY167" s="18" t="s">
        <v>130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8" t="s">
        <v>80</v>
      </c>
      <c r="BK167" s="147">
        <f t="shared" si="29"/>
        <v>0</v>
      </c>
      <c r="BL167" s="18" t="s">
        <v>135</v>
      </c>
      <c r="BM167" s="18" t="s">
        <v>548</v>
      </c>
    </row>
    <row r="168" spans="2:65" s="1" customFormat="1" ht="7" customHeight="1" x14ac:dyDescent="0.35"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7"/>
    </row>
  </sheetData>
  <mergeCells count="205">
    <mergeCell ref="H1:K1"/>
    <mergeCell ref="S2:AC2"/>
    <mergeCell ref="F166:I166"/>
    <mergeCell ref="L166:M166"/>
    <mergeCell ref="N166:Q166"/>
    <mergeCell ref="F167:I167"/>
    <mergeCell ref="L167:M167"/>
    <mergeCell ref="N167:Q167"/>
    <mergeCell ref="N114:Q114"/>
    <mergeCell ref="N116:Q116"/>
    <mergeCell ref="N120:Q120"/>
    <mergeCell ref="N148:Q148"/>
    <mergeCell ref="N153:Q153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F155:I155"/>
    <mergeCell ref="L155:M155"/>
    <mergeCell ref="N155:Q155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N115:Q115"/>
    <mergeCell ref="L115:M115"/>
    <mergeCell ref="F115:I115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3:J33"/>
    <mergeCell ref="M33:P33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13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Rekapitulácia stavby</vt:lpstr>
      <vt:lpstr>SO-01 - Multifunkčné ihrisko</vt:lpstr>
      <vt:lpstr>2 - Elektromontáže a osve...</vt:lpstr>
      <vt:lpstr>'2 - Elektromontáže a osve...'!Print_Area</vt:lpstr>
      <vt:lpstr>'Rekapitulácia stavby'!Print_Area</vt:lpstr>
      <vt:lpstr>'SO-01 - Multifunkčné ihrisko'!Print_Area</vt:lpstr>
      <vt:lpstr>'2 - Elektromontáže a osve...'!Print_Titles</vt:lpstr>
      <vt:lpstr>'Rekapitulácia stavby'!Print_Titles</vt:lpstr>
      <vt:lpstr>'SO-01 - Multifunkčné ihrisko'!Print_Titles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User</cp:lastModifiedBy>
  <dcterms:created xsi:type="dcterms:W3CDTF">2019-07-09T07:42:05Z</dcterms:created>
  <dcterms:modified xsi:type="dcterms:W3CDTF">2020-01-09T15:12:02Z</dcterms:modified>
</cp:coreProperties>
</file>